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65488" windowWidth="15348" windowHeight="8988" activeTab="0"/>
  </bookViews>
  <sheets>
    <sheet name="Arkusz3" sheetId="1" r:id="rId1"/>
    <sheet name="Dane" sheetId="2" state="veryHidden" r:id="rId2"/>
  </sheets>
  <definedNames>
    <definedName name="delta_t">'Dane'!$BM$67</definedName>
    <definedName name="dR">'Dane'!$F$7</definedName>
    <definedName name="E">'Dane'!$F$5</definedName>
    <definedName name="i_i0">'Dane'!#REF!</definedName>
    <definedName name="Im">'Dane'!$K$69</definedName>
    <definedName name="INPUT1">'Dane'!#REF!</definedName>
    <definedName name="INPUT10">'Dane'!#REF!</definedName>
    <definedName name="INPUT2">'Dane'!#REF!</definedName>
    <definedName name="INPUT3">'Dane'!#REF!</definedName>
    <definedName name="INPUT4">'Dane'!#REF!</definedName>
    <definedName name="INPUT5">'Dane'!#REF!</definedName>
    <definedName name="INPUT6">'Dane'!#REF!</definedName>
    <definedName name="INPUT7">'Dane'!#REF!</definedName>
    <definedName name="INPUT8">'Dane'!#REF!</definedName>
    <definedName name="INPUT9">'Dane'!#REF!</definedName>
    <definedName name="mnoznik1">'Dane'!$BP$63</definedName>
    <definedName name="mnoznik2">'Dane'!$BQ$63</definedName>
    <definedName name="mnoznik3">'Dane'!$BR$63</definedName>
    <definedName name="mnoznik4">'Dane'!$BS$63</definedName>
    <definedName name="nameX1">'Dane'!$AI$3</definedName>
    <definedName name="nameX2">'Dane'!$AK$3</definedName>
    <definedName name="nameX3">'Dane'!$AL$3</definedName>
    <definedName name="nameX4">'Dane'!$AM$3</definedName>
    <definedName name="omega">'Dane'!$T$4</definedName>
    <definedName name="phi">'Dane'!$T$5</definedName>
    <definedName name="phi1">'Dane'!$AH$11</definedName>
    <definedName name="phi2">'Dane'!$AH$13</definedName>
    <definedName name="phi3">'Dane'!$AH$15</definedName>
    <definedName name="phi4">'Dane'!$AH$17</definedName>
    <definedName name="phiI">'Dane'!$K$70</definedName>
    <definedName name="phiU">'Dane'!$K$72</definedName>
    <definedName name="Rmax">'Dane'!$F$4</definedName>
    <definedName name="Rmin">'Dane'!$F$3</definedName>
    <definedName name="RW">'Dane'!$F$6</definedName>
    <definedName name="t_begin">'Dane'!$BM$65</definedName>
    <definedName name="t_C">'Dane'!$BM$74</definedName>
    <definedName name="t_E">'Dane'!$BM$71</definedName>
    <definedName name="t_end">'Dane'!$BM$66</definedName>
    <definedName name="t_i0">'Dane'!$BM$72</definedName>
    <definedName name="t_L">'Dane'!$BM$70</definedName>
    <definedName name="t_R">'Dane'!$BM$69</definedName>
    <definedName name="t_Rwyl">'Dane'!$BM$73</definedName>
    <definedName name="t_u0">'Dane'!$BM$75</definedName>
    <definedName name="T1_name">'Dane'!$BP$66</definedName>
    <definedName name="T2_name">'Dane'!$BQ$66</definedName>
    <definedName name="T3_name">'Dane'!$BR$66</definedName>
    <definedName name="T4_name">'Dane'!$BS$66</definedName>
    <definedName name="typ">'Dane'!$BM$68</definedName>
    <definedName name="Um">'Dane'!$K$71</definedName>
    <definedName name="X1m">'Dane'!$AH$10</definedName>
    <definedName name="X2m">'Dane'!$AH$12</definedName>
    <definedName name="X3m">'Dane'!$AH$14</definedName>
    <definedName name="X4m">'Dane'!$AH$16</definedName>
    <definedName name="Xm">'Dane'!$T$3</definedName>
  </definedNames>
  <calcPr fullCalcOnLoad="1"/>
</workbook>
</file>

<file path=xl/sharedStrings.xml><?xml version="1.0" encoding="utf-8"?>
<sst xmlns="http://schemas.openxmlformats.org/spreadsheetml/2006/main" count="510" uniqueCount="260">
  <si>
    <t>Należy uruchomić arkusz wraz z Makrem</t>
  </si>
  <si>
    <t>Aluminium</t>
  </si>
  <si>
    <t>Chromonikielina</t>
  </si>
  <si>
    <t>Cynk</t>
  </si>
  <si>
    <t>German</t>
  </si>
  <si>
    <t>Guma</t>
  </si>
  <si>
    <t>Kantal A.</t>
  </si>
  <si>
    <t>Konstantan</t>
  </si>
  <si>
    <t>Krzem</t>
  </si>
  <si>
    <t>Manganin</t>
  </si>
  <si>
    <t>Miedź</t>
  </si>
  <si>
    <t>Nichrom</t>
  </si>
  <si>
    <t>Nikiel</t>
  </si>
  <si>
    <t>Ołów</t>
  </si>
  <si>
    <t>Platyna</t>
  </si>
  <si>
    <t>Siarka</t>
  </si>
  <si>
    <t>Srebro</t>
  </si>
  <si>
    <t>Stal</t>
  </si>
  <si>
    <t>Szkło</t>
  </si>
  <si>
    <t>Węgiel</t>
  </si>
  <si>
    <t>Wolfram</t>
  </si>
  <si>
    <t>Złoto</t>
  </si>
  <si>
    <t>Żelazo</t>
  </si>
  <si>
    <t>Rezystywność</t>
  </si>
  <si>
    <t>Materiał</t>
  </si>
  <si>
    <t>Dopasowanie odbiornika do źródła:</t>
  </si>
  <si>
    <t>Rmin:</t>
  </si>
  <si>
    <t>Rmax:</t>
  </si>
  <si>
    <t>E:</t>
  </si>
  <si>
    <t>Rw:</t>
  </si>
  <si>
    <t>dR:</t>
  </si>
  <si>
    <t>P</t>
  </si>
  <si>
    <t>R</t>
  </si>
  <si>
    <t>Funkcja sinus:</t>
  </si>
  <si>
    <t>Xm:</t>
  </si>
  <si>
    <t>omega:</t>
  </si>
  <si>
    <t>phi:</t>
  </si>
  <si>
    <t>X</t>
  </si>
  <si>
    <t>t</t>
  </si>
  <si>
    <t>tmin:</t>
  </si>
  <si>
    <t>tmax:</t>
  </si>
  <si>
    <t>dt:</t>
  </si>
  <si>
    <t>X1m:</t>
  </si>
  <si>
    <t>phi1:</t>
  </si>
  <si>
    <t>X2m:</t>
  </si>
  <si>
    <t>phi2:</t>
  </si>
  <si>
    <t>X3m:</t>
  </si>
  <si>
    <t>phi3:</t>
  </si>
  <si>
    <t>X4m:</t>
  </si>
  <si>
    <t>phi4:</t>
  </si>
  <si>
    <t>X1</t>
  </si>
  <si>
    <t>X2</t>
  </si>
  <si>
    <t>X3</t>
  </si>
  <si>
    <t>X4</t>
  </si>
  <si>
    <t>Wykres wskazowy:</t>
  </si>
  <si>
    <t>x</t>
  </si>
  <si>
    <t>y</t>
  </si>
  <si>
    <t>I [A]</t>
  </si>
  <si>
    <t>wykr1</t>
  </si>
  <si>
    <t>wykr2</t>
  </si>
  <si>
    <t>wykr3</t>
  </si>
  <si>
    <t>wykr4</t>
  </si>
  <si>
    <t>wykr5</t>
  </si>
  <si>
    <t>Funkcja U,I,P:</t>
  </si>
  <si>
    <t>U [V]</t>
  </si>
  <si>
    <t>S [VA]</t>
  </si>
  <si>
    <t>Im:</t>
  </si>
  <si>
    <t>phiI:</t>
  </si>
  <si>
    <t>Um:</t>
  </si>
  <si>
    <t>phiU:</t>
  </si>
  <si>
    <t>wzm.X1</t>
  </si>
  <si>
    <t>wzm.X2</t>
  </si>
  <si>
    <t>wzm.X3</t>
  </si>
  <si>
    <t>wzm.X4</t>
  </si>
  <si>
    <t>Wykres kołowy</t>
  </si>
  <si>
    <t>Lp.</t>
  </si>
  <si>
    <t>cos fi</t>
  </si>
  <si>
    <t>sin fi</t>
  </si>
  <si>
    <t>Im(I)  [A]</t>
  </si>
  <si>
    <t>Re(I)  [A]</t>
  </si>
  <si>
    <t>0,455</t>
  </si>
  <si>
    <t>wykr6</t>
  </si>
  <si>
    <t>Kill me</t>
  </si>
  <si>
    <t>kułeczko:</t>
  </si>
  <si>
    <t>Wykres wskazowy trójfazowy:</t>
  </si>
  <si>
    <t>wykr7</t>
  </si>
  <si>
    <t>Stany nieustalone</t>
  </si>
  <si>
    <t>wykr8</t>
  </si>
  <si>
    <t>t_begin</t>
  </si>
  <si>
    <t>t_end</t>
  </si>
  <si>
    <t>delta_t</t>
  </si>
  <si>
    <t>typ</t>
  </si>
  <si>
    <t>T1_name</t>
  </si>
  <si>
    <t>T2_name</t>
  </si>
  <si>
    <t>T3_name</t>
  </si>
  <si>
    <t>T4_name</t>
  </si>
  <si>
    <t>t_R</t>
  </si>
  <si>
    <t>t_L</t>
  </si>
  <si>
    <t>t_E</t>
  </si>
  <si>
    <t>t_i0</t>
  </si>
  <si>
    <t xml:space="preserve"> </t>
  </si>
  <si>
    <t>UR [V]</t>
  </si>
  <si>
    <t>mnoznik1</t>
  </si>
  <si>
    <t>mnoznik2</t>
  </si>
  <si>
    <t>mnoznik3</t>
  </si>
  <si>
    <t>mnoznik4</t>
  </si>
  <si>
    <t>t_Rwyl</t>
  </si>
  <si>
    <t>t_C</t>
  </si>
  <si>
    <t>t_u0</t>
  </si>
  <si>
    <t>0,428</t>
  </si>
  <si>
    <t>UL [V]</t>
  </si>
  <si>
    <t>Katalog silników</t>
  </si>
  <si>
    <t>Dwubiegunowe 3000 obr/min</t>
  </si>
  <si>
    <t>moc znamionowa</t>
  </si>
  <si>
    <t>Koni mechanicznych</t>
  </si>
  <si>
    <t>prędkość obrotowa</t>
  </si>
  <si>
    <t>kW</t>
  </si>
  <si>
    <t>kM</t>
  </si>
  <si>
    <t>n/min</t>
  </si>
  <si>
    <t>prąd znamionowy</t>
  </si>
  <si>
    <t>A</t>
  </si>
  <si>
    <t>sprawność</t>
  </si>
  <si>
    <t>cosFi</t>
  </si>
  <si>
    <t>moment znamionowy</t>
  </si>
  <si>
    <t>krotność momentu rozruchowego</t>
  </si>
  <si>
    <t>krotność prądu rozruchowego</t>
  </si>
  <si>
    <t>krotność momentu maksymalnego</t>
  </si>
  <si>
    <t>krotność momentu siodłowego</t>
  </si>
  <si>
    <t>Nm</t>
  </si>
  <si>
    <t>4Sg80-2A</t>
  </si>
  <si>
    <t>%</t>
  </si>
  <si>
    <t>4Sg80-2B</t>
  </si>
  <si>
    <t>4Sg90S-2</t>
  </si>
  <si>
    <t>4Sg90L-2</t>
  </si>
  <si>
    <t>4Sg100L-2</t>
  </si>
  <si>
    <t>4Sg112M-2</t>
  </si>
  <si>
    <t>4Sg132S-2A</t>
  </si>
  <si>
    <t>4Sg132S-2B</t>
  </si>
  <si>
    <t>4Sg160M-2A</t>
  </si>
  <si>
    <t>4Sg160M-2B</t>
  </si>
  <si>
    <t>4Sg160L-2</t>
  </si>
  <si>
    <t>4Sg180M-2</t>
  </si>
  <si>
    <t>Czterobiegunowe 1500 obr/min</t>
  </si>
  <si>
    <t>4Sg80-4A</t>
  </si>
  <si>
    <t>4Sg80-4B</t>
  </si>
  <si>
    <t>4Sg90S-4</t>
  </si>
  <si>
    <t>4Sg90L-4</t>
  </si>
  <si>
    <t>4Sg100L-4A</t>
  </si>
  <si>
    <t>4Sg100L-4B</t>
  </si>
  <si>
    <t>4Sg112M-4</t>
  </si>
  <si>
    <t>4Sg132S-4</t>
  </si>
  <si>
    <t>4Sg132M-4</t>
  </si>
  <si>
    <t>4Sg160M-4</t>
  </si>
  <si>
    <t>4Sg10L-4</t>
  </si>
  <si>
    <t>4Sg180M-4</t>
  </si>
  <si>
    <t>4Sg180L-4</t>
  </si>
  <si>
    <t>Sześciobiegunowe 1000 obr/min</t>
  </si>
  <si>
    <t>4Sg80-6A</t>
  </si>
  <si>
    <t>4Sg80-6B</t>
  </si>
  <si>
    <t>4Sg90S-6</t>
  </si>
  <si>
    <t>4Sg90L-6</t>
  </si>
  <si>
    <t>4Sg100L-6</t>
  </si>
  <si>
    <t>4Sg112M-6</t>
  </si>
  <si>
    <t>4Sg132S-6</t>
  </si>
  <si>
    <t>4Sg132M-6A</t>
  </si>
  <si>
    <t>4Sg132M-6B</t>
  </si>
  <si>
    <t>4Sg160M-6</t>
  </si>
  <si>
    <t>4Sg160L-6</t>
  </si>
  <si>
    <t>4Sg180L-6</t>
  </si>
  <si>
    <t>ośmiobiegunowe 750 obr/min</t>
  </si>
  <si>
    <t>4Sg80-8A</t>
  </si>
  <si>
    <t>4Sg80-8B</t>
  </si>
  <si>
    <t>4Sg90S-8</t>
  </si>
  <si>
    <t>4Sg90L-8</t>
  </si>
  <si>
    <t>4Sg100L-8A</t>
  </si>
  <si>
    <t>4Sg100L-8B</t>
  </si>
  <si>
    <t>4Sg112M-8</t>
  </si>
  <si>
    <t>4Sg132S-8</t>
  </si>
  <si>
    <t>4Sg132M-8</t>
  </si>
  <si>
    <t>4Sg160M-8A</t>
  </si>
  <si>
    <t>4Sg160M-8B</t>
  </si>
  <si>
    <t>4Sg160L-8</t>
  </si>
  <si>
    <t>4Sg180L-8</t>
  </si>
  <si>
    <t>Tamel s.a.</t>
  </si>
  <si>
    <t>obudowa żeliwna</t>
  </si>
  <si>
    <t>3Sg63-2A</t>
  </si>
  <si>
    <t>3Sg63-2B</t>
  </si>
  <si>
    <t>3Sg71-2A</t>
  </si>
  <si>
    <t>3Sg71-2B</t>
  </si>
  <si>
    <t>3Sg80-2A</t>
  </si>
  <si>
    <t>3Sg80-2B</t>
  </si>
  <si>
    <t>3Sg90S-2</t>
  </si>
  <si>
    <t>3Sg90L-2</t>
  </si>
  <si>
    <t>3Sg100L-2</t>
  </si>
  <si>
    <t>3Sg112M-2</t>
  </si>
  <si>
    <t>3Sg132S-2A</t>
  </si>
  <si>
    <t>3Sg132M-2A</t>
  </si>
  <si>
    <t>3Sg160M-2A</t>
  </si>
  <si>
    <t>3Sg160M-2B</t>
  </si>
  <si>
    <t>3Sg160L-2</t>
  </si>
  <si>
    <t>3Sg180M-2</t>
  </si>
  <si>
    <t>3Sg63-4A</t>
  </si>
  <si>
    <t>3Sg63-4B</t>
  </si>
  <si>
    <t>3Sg71-4A</t>
  </si>
  <si>
    <t>3Sg71-4B</t>
  </si>
  <si>
    <t>3Sg80-4A</t>
  </si>
  <si>
    <t>3Sg80-4B</t>
  </si>
  <si>
    <t>3Sg90S-4</t>
  </si>
  <si>
    <t>3Sg90L-4</t>
  </si>
  <si>
    <t>3Sg100L-4A</t>
  </si>
  <si>
    <t>3Sg100L-4B</t>
  </si>
  <si>
    <t>3Sg112M-4</t>
  </si>
  <si>
    <t>3Sg132S-4</t>
  </si>
  <si>
    <t>3Sg132M-4</t>
  </si>
  <si>
    <t>3Sg160M-4</t>
  </si>
  <si>
    <t>3Sg160L-4</t>
  </si>
  <si>
    <t>3Sg180M-4</t>
  </si>
  <si>
    <t>3Sg180L-4</t>
  </si>
  <si>
    <t>3Sg71-6</t>
  </si>
  <si>
    <t>3Sg71-6A</t>
  </si>
  <si>
    <t>3Sg71-6B</t>
  </si>
  <si>
    <t>3Sg80-6A</t>
  </si>
  <si>
    <t>3Sg80-6B</t>
  </si>
  <si>
    <t>3Sg90S-6</t>
  </si>
  <si>
    <t>3Sg90L-6</t>
  </si>
  <si>
    <t>3Sg100L-6</t>
  </si>
  <si>
    <t>3Sg112M-6</t>
  </si>
  <si>
    <t>3Sg132S-6</t>
  </si>
  <si>
    <t>3Sg132M-6A</t>
  </si>
  <si>
    <t>3Sg132M-6B</t>
  </si>
  <si>
    <t>3Sg160M-6</t>
  </si>
  <si>
    <t>3Sg160L-6</t>
  </si>
  <si>
    <t>3Sg180L-6</t>
  </si>
  <si>
    <t>3Sg80-8A</t>
  </si>
  <si>
    <t>3Sg80-8B</t>
  </si>
  <si>
    <t>3Sg90S-8</t>
  </si>
  <si>
    <t>3Sg90L-8</t>
  </si>
  <si>
    <t>3Sg100L-8A</t>
  </si>
  <si>
    <t>3Sg100L-8B</t>
  </si>
  <si>
    <t>3Sg112M-8</t>
  </si>
  <si>
    <t>3Sg132S-8</t>
  </si>
  <si>
    <t>3Sg132M-8</t>
  </si>
  <si>
    <t>3Sg160M-8A</t>
  </si>
  <si>
    <t>3Sg160M-8B</t>
  </si>
  <si>
    <t>3Sg160L-8</t>
  </si>
  <si>
    <t>3Sg180L-8</t>
  </si>
  <si>
    <t>obudowa aluminiowa</t>
  </si>
  <si>
    <t>URw [V]</t>
  </si>
  <si>
    <t>2 biegunowe</t>
  </si>
  <si>
    <t>liczba bieg.</t>
  </si>
  <si>
    <t>prędk.synchr.</t>
  </si>
  <si>
    <t>4 biegunowe</t>
  </si>
  <si>
    <t>6 biegunowe</t>
  </si>
  <si>
    <t>8 biegunowe</t>
  </si>
  <si>
    <t>750 obr/min</t>
  </si>
  <si>
    <t>1000 obr/min</t>
  </si>
  <si>
    <t>1500 obr/min</t>
  </si>
  <si>
    <t>3000 obr/min</t>
  </si>
  <si>
    <t>I1 [A]</t>
  </si>
  <si>
    <t>UC [V]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</si>
</sst>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Arial CE"/>
      <family val="0"/>
    </font>
    <font>
      <sz val="10.75"/>
      <color indexed="8"/>
      <name val="Arial CE"/>
      <family val="0"/>
    </font>
    <font>
      <sz val="9.85"/>
      <color indexed="8"/>
      <name val="Arial CE"/>
      <family val="0"/>
    </font>
    <font>
      <sz val="10"/>
      <color indexed="8"/>
      <name val="Arial CE"/>
      <family val="0"/>
    </font>
    <font>
      <sz val="9"/>
      <color indexed="8"/>
      <name val="Arial CE"/>
      <family val="0"/>
    </font>
    <font>
      <sz val="9.25"/>
      <color indexed="8"/>
      <name val="Arial CE"/>
      <family val="0"/>
    </font>
    <font>
      <sz val="8.25"/>
      <color indexed="8"/>
      <name val="Arial CE"/>
      <family val="0"/>
    </font>
    <font>
      <sz val="11"/>
      <color indexed="8"/>
      <name val="Arial CE"/>
      <family val="0"/>
    </font>
    <font>
      <sz val="9.2"/>
      <color indexed="8"/>
      <name val="Arial CE"/>
      <family val="0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b/>
      <sz val="18"/>
      <color indexed="62"/>
      <name val="Cambri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sz val="8"/>
      <color indexed="8"/>
      <name val="Arial CE"/>
      <family val="0"/>
    </font>
    <font>
      <b/>
      <sz val="10.75"/>
      <color indexed="8"/>
      <name val="Arial CE"/>
      <family val="0"/>
    </font>
    <font>
      <b/>
      <sz val="9.25"/>
      <color indexed="8"/>
      <name val="Arial CE"/>
      <family val="0"/>
    </font>
    <font>
      <b/>
      <sz val="11"/>
      <color indexed="8"/>
      <name val="Arial CE"/>
      <family val="0"/>
    </font>
    <font>
      <b/>
      <sz val="8.25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1" applyNumberFormat="0" applyAlignment="0" applyProtection="0"/>
    <xf numFmtId="0" fontId="38" fillId="25" borderId="2" applyNumberFormat="0" applyAlignment="0" applyProtection="0"/>
    <xf numFmtId="0" fontId="39" fillId="26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7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5" borderId="1" applyNumberFormat="0" applyAlignment="0" applyProtection="0"/>
    <xf numFmtId="9" fontId="2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29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7" fillId="30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4" fillId="0" borderId="10" xfId="0" applyFont="1" applyBorder="1" applyAlignment="1" applyProtection="1">
      <alignment vertical="top" wrapText="1"/>
      <protection locked="0"/>
    </xf>
    <xf numFmtId="11" fontId="4" fillId="0" borderId="14" xfId="0" applyNumberFormat="1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11" fontId="4" fillId="0" borderId="16" xfId="0" applyNumberFormat="1" applyFont="1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"/>
      <protection locked="0"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-0.00425"/>
          <c:w val="0.98275"/>
          <c:h val="0.99975"/>
        </c:manualLayout>
      </c:layout>
      <c:scatterChart>
        <c:scatterStyle val="line"/>
        <c:varyColors val="0"/>
        <c:ser>
          <c:idx val="0"/>
          <c:order val="0"/>
          <c:tx>
            <c:strRef>
              <c:f>Dane!$H$3</c:f>
              <c:strCache>
                <c:ptCount val="1"/>
                <c:pt idx="0">
                  <c:v>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Dane!$H$4:$H$54</c:f>
              <c:numCache/>
            </c:numRef>
          </c:xVal>
          <c:yVal>
            <c:numRef>
              <c:f>Dane!$G$4:$G$54</c:f>
              <c:numCache/>
            </c:numRef>
          </c:yVal>
          <c:smooth val="0"/>
        </c:ser>
        <c:axId val="2978175"/>
        <c:axId val="26803576"/>
      </c:scatterChart>
      <c:valAx>
        <c:axId val="2978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  [Ohm]</a:t>
                </a:r>
              </a:p>
            </c:rich>
          </c:tx>
          <c:layout>
            <c:manualLayout>
              <c:xMode val="factor"/>
              <c:yMode val="factor"/>
              <c:x val="0.01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03576"/>
        <c:crosses val="autoZero"/>
        <c:crossBetween val="midCat"/>
        <c:dispUnits/>
      </c:valAx>
      <c:valAx>
        <c:axId val="26803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  [W]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8175"/>
        <c:crosses val="autoZero"/>
        <c:crossBetween val="midCat"/>
        <c:dispUnits/>
      </c:valAx>
      <c:spPr>
        <a:solidFill>
          <a:srgbClr val="33CC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"/>
          <c:w val="0.99"/>
          <c:h val="0.971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Dane!$V$4:$V$54</c:f>
              <c:numCache/>
            </c:numRef>
          </c:xVal>
          <c:yVal>
            <c:numRef>
              <c:f>Dane!$U$4:$U$54</c:f>
              <c:numCache/>
            </c:numRef>
          </c:yVal>
          <c:smooth val="0"/>
        </c:ser>
        <c:axId val="39905593"/>
        <c:axId val="23606018"/>
      </c:scatterChart>
      <c:valAx>
        <c:axId val="39905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  [s]</a:t>
                </a:r>
              </a:p>
            </c:rich>
          </c:tx>
          <c:layout>
            <c:manualLayout>
              <c:xMode val="factor"/>
              <c:yMode val="factor"/>
              <c:x val="0.014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06018"/>
        <c:crosses val="autoZero"/>
        <c:crossBetween val="midCat"/>
        <c:dispUnits/>
      </c:valAx>
      <c:valAx>
        <c:axId val="23606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4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05593"/>
        <c:crosses val="autoZero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235"/>
          <c:w val="0.89275"/>
          <c:h val="0.8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Dane!$AI$3</c:f>
              <c:strCache>
                <c:ptCount val="1"/>
                <c:pt idx="0">
                  <c:v>I1 [A]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Dane!$AJ$4:$AJ$54</c:f>
              <c:numCache/>
            </c:numRef>
          </c:xVal>
          <c:yVal>
            <c:numRef>
              <c:f>Dane!$AI$4:$AI$54</c:f>
              <c:numCache/>
            </c:numRef>
          </c:yVal>
          <c:smooth val="0"/>
        </c:ser>
        <c:ser>
          <c:idx val="1"/>
          <c:order val="1"/>
          <c:tx>
            <c:strRef>
              <c:f>Dane!$AK$3</c:f>
              <c:strCache>
                <c:ptCount val="1"/>
                <c:pt idx="0">
                  <c:v>UR [V]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Dane!$AJ$4:$AJ$54</c:f>
              <c:numCache/>
            </c:numRef>
          </c:xVal>
          <c:yVal>
            <c:numRef>
              <c:f>Dane!$AK$4:$AK$54</c:f>
              <c:numCache/>
            </c:numRef>
          </c:yVal>
          <c:smooth val="0"/>
        </c:ser>
        <c:ser>
          <c:idx val="2"/>
          <c:order val="2"/>
          <c:tx>
            <c:strRef>
              <c:f>Dane!$AL$3</c:f>
              <c:strCache>
                <c:ptCount val="1"/>
                <c:pt idx="0">
                  <c:v>UL [V]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Dane!$AJ$4:$AJ$54</c:f>
              <c:numCache/>
            </c:numRef>
          </c:xVal>
          <c:yVal>
            <c:numRef>
              <c:f>Dane!$AL$4:$AL$54</c:f>
              <c:numCache/>
            </c:numRef>
          </c:yVal>
          <c:smooth val="0"/>
        </c:ser>
        <c:ser>
          <c:idx val="3"/>
          <c:order val="3"/>
          <c:tx>
            <c:strRef>
              <c:f>Dane!$AM$3</c:f>
              <c:strCache>
                <c:ptCount val="1"/>
                <c:pt idx="0">
                  <c:v>UC [V]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Dane!$AJ$4:$AJ$54</c:f>
              <c:numCache/>
            </c:numRef>
          </c:xVal>
          <c:yVal>
            <c:numRef>
              <c:f>Dane!$AM$4:$AM$54</c:f>
              <c:numCache/>
            </c:numRef>
          </c:yVal>
          <c:smooth val="0"/>
        </c:ser>
        <c:axId val="11127571"/>
        <c:axId val="33039276"/>
      </c:scatterChart>
      <c:valAx>
        <c:axId val="11127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t  [s]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39276"/>
        <c:crosses val="autoZero"/>
        <c:crossBetween val="midCat"/>
        <c:dispUnits/>
      </c:valAx>
      <c:valAx>
        <c:axId val="330392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275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75"/>
          <c:y val="0.27875"/>
          <c:w val="0.0805"/>
          <c:h val="0.2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2875"/>
          <c:w val="0.95525"/>
          <c:h val="0.935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Dane!$J$22:$N$22</c:f>
              <c:numCache/>
            </c:numRef>
          </c:xVal>
          <c:yVal>
            <c:numRef>
              <c:f>Dane!$J$23:$N$23</c:f>
              <c:numCache/>
            </c:numRef>
          </c:yVal>
          <c:smooth val="0"/>
        </c:ser>
        <c:axId val="28918029"/>
        <c:axId val="58935670"/>
      </c:scatterChart>
      <c:valAx>
        <c:axId val="28918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</a:t>
                </a:r>
              </a:p>
            </c:rich>
          </c:tx>
          <c:layout>
            <c:manualLayout>
              <c:xMode val="factor"/>
              <c:yMode val="factor"/>
              <c:x val="0.01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35670"/>
        <c:crosses val="autoZero"/>
        <c:crossBetween val="midCat"/>
        <c:dispUnits/>
      </c:valAx>
      <c:valAx>
        <c:axId val="58935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Im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180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35"/>
          <c:w val="0.878"/>
          <c:h val="0.8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Dane!$L$62</c:f>
              <c:strCache>
                <c:ptCount val="1"/>
                <c:pt idx="0">
                  <c:v>I [A]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Dane!$M$63:$M$113</c:f>
              <c:numCache/>
            </c:numRef>
          </c:xVal>
          <c:yVal>
            <c:numRef>
              <c:f>Dane!$L$63:$L$113</c:f>
              <c:numCache/>
            </c:numRef>
          </c:yVal>
          <c:smooth val="0"/>
        </c:ser>
        <c:ser>
          <c:idx val="1"/>
          <c:order val="1"/>
          <c:tx>
            <c:strRef>
              <c:f>Dane!$N$62</c:f>
              <c:strCache>
                <c:ptCount val="1"/>
                <c:pt idx="0">
                  <c:v>U [V]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Dane!$M$63:$M$113</c:f>
              <c:numCache/>
            </c:numRef>
          </c:xVal>
          <c:yVal>
            <c:numRef>
              <c:f>Dane!$N$63:$N$113</c:f>
              <c:numCache/>
            </c:numRef>
          </c:yVal>
          <c:smooth val="0"/>
        </c:ser>
        <c:ser>
          <c:idx val="2"/>
          <c:order val="2"/>
          <c:tx>
            <c:strRef>
              <c:f>Dane!$O$62</c:f>
              <c:strCache>
                <c:ptCount val="1"/>
                <c:pt idx="0">
                  <c:v>S [VA]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Dane!$M$63:$M$113</c:f>
              <c:numCache/>
            </c:numRef>
          </c:xVal>
          <c:yVal>
            <c:numRef>
              <c:f>Dane!$O$63:$O$113</c:f>
              <c:numCache/>
            </c:numRef>
          </c:yVal>
          <c:smooth val="0"/>
        </c:ser>
        <c:axId val="60658983"/>
        <c:axId val="9059936"/>
      </c:scatterChart>
      <c:valAx>
        <c:axId val="60658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t  [s]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59936"/>
        <c:crosses val="autoZero"/>
        <c:crossBetween val="midCat"/>
        <c:dispUnits/>
      </c:valAx>
      <c:valAx>
        <c:axId val="9059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589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5"/>
          <c:y val="0.305"/>
          <c:w val="0.0925"/>
          <c:h val="0.1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475"/>
          <c:w val="0.96825"/>
          <c:h val="0.95025"/>
        </c:manualLayout>
      </c:layout>
      <c:scatterChart>
        <c:scatterStyle val="lineMarker"/>
        <c:varyColors val="0"/>
        <c:ser>
          <c:idx val="0"/>
          <c:order val="0"/>
          <c:tx>
            <c:v>P1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Dane!$AM$65:$AN$65</c:f>
              <c:numCache/>
            </c:numRef>
          </c:xVal>
          <c:yVal>
            <c:numRef>
              <c:f>Dane!$AK$65:$AL$65</c:f>
              <c:numCache/>
            </c:numRef>
          </c:yVal>
          <c:smooth val="0"/>
        </c:ser>
        <c:ser>
          <c:idx val="1"/>
          <c:order val="1"/>
          <c:tx>
            <c:v>P2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Dane!$AM$66:$AN$66</c:f>
              <c:numCache/>
            </c:numRef>
          </c:xVal>
          <c:yVal>
            <c:numRef>
              <c:f>Dane!$AK$66:$AL$66</c:f>
              <c:numCache/>
            </c:numRef>
          </c:yVal>
          <c:smooth val="0"/>
        </c:ser>
        <c:ser>
          <c:idx val="2"/>
          <c:order val="2"/>
          <c:tx>
            <c:v>P3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Dane!$AM$67:$AN$67</c:f>
              <c:numCache/>
            </c:numRef>
          </c:xVal>
          <c:yVal>
            <c:numRef>
              <c:f>Dane!$AK$67:$AL$67</c:f>
              <c:numCache/>
            </c:numRef>
          </c:yVal>
          <c:smooth val="0"/>
        </c:ser>
        <c:ser>
          <c:idx val="3"/>
          <c:order val="3"/>
          <c:tx>
            <c:v>P4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Dane!$AM$68:$AN$68</c:f>
              <c:numCache/>
            </c:numRef>
          </c:xVal>
          <c:yVal>
            <c:numRef>
              <c:f>Dane!$AK$68:$AL$68</c:f>
              <c:numCache/>
            </c:numRef>
          </c:yVal>
          <c:smooth val="0"/>
        </c:ser>
        <c:ser>
          <c:idx val="4"/>
          <c:order val="4"/>
          <c:tx>
            <c:v>P5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Dane!$AM$69:$AN$69</c:f>
              <c:numCache/>
            </c:numRef>
          </c:xVal>
          <c:yVal>
            <c:numRef>
              <c:f>Dane!$AK$69:$AL$69</c:f>
              <c:numCache/>
            </c:numRef>
          </c:yVal>
          <c:smooth val="0"/>
        </c:ser>
        <c:ser>
          <c:idx val="5"/>
          <c:order val="5"/>
          <c:tx>
            <c:v>P6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Dane!$AM$70:$AN$70</c:f>
              <c:numCache/>
            </c:numRef>
          </c:xVal>
          <c:yVal>
            <c:numRef>
              <c:f>Dane!$AK$70:$AL$70</c:f>
              <c:numCache/>
            </c:numRef>
          </c:yVal>
          <c:smooth val="0"/>
        </c:ser>
        <c:ser>
          <c:idx val="6"/>
          <c:order val="6"/>
          <c:tx>
            <c:v>P7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Dane!$AM$71:$AN$71</c:f>
              <c:numCache/>
            </c:numRef>
          </c:xVal>
          <c:yVal>
            <c:numRef>
              <c:f>Dane!$AK$71:$AL$71</c:f>
              <c:numCache/>
            </c:numRef>
          </c:yVal>
          <c:smooth val="0"/>
        </c:ser>
        <c:ser>
          <c:idx val="7"/>
          <c:order val="7"/>
          <c:tx>
            <c:v>P8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Dane!$AM$72:$AN$72</c:f>
              <c:numCache/>
            </c:numRef>
          </c:xVal>
          <c:yVal>
            <c:numRef>
              <c:f>Dane!$AK$72:$AL$72</c:f>
              <c:numCache/>
            </c:numRef>
          </c:yVal>
          <c:smooth val="0"/>
        </c:ser>
        <c:ser>
          <c:idx val="8"/>
          <c:order val="8"/>
          <c:tx>
            <c:v>P9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Dane!$AM$73:$AN$73</c:f>
              <c:numCache/>
            </c:numRef>
          </c:xVal>
          <c:yVal>
            <c:numRef>
              <c:f>Dane!$AK$73:$AL$73</c:f>
              <c:numCache/>
            </c:numRef>
          </c:yVal>
          <c:smooth val="0"/>
        </c:ser>
        <c:ser>
          <c:idx val="9"/>
          <c:order val="9"/>
          <c:tx>
            <c:v>P10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Dane!$AM$74:$AN$74</c:f>
              <c:numCache/>
            </c:numRef>
          </c:xVal>
          <c:yVal>
            <c:numRef>
              <c:f>Dane!$AK$74:$AL$74</c:f>
              <c:numCache/>
            </c:numRef>
          </c:yVal>
          <c:smooth val="0"/>
        </c:ser>
        <c:ser>
          <c:idx val="10"/>
          <c:order val="10"/>
          <c:tx>
            <c:v>kolo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Dane!$AP$65:$AP$97</c:f>
              <c:numCache/>
            </c:numRef>
          </c:xVal>
          <c:yVal>
            <c:numRef>
              <c:f>Dane!$AQ$65:$AQ$97</c:f>
              <c:numCache/>
            </c:numRef>
          </c:yVal>
          <c:smooth val="0"/>
        </c:ser>
        <c:axId val="14430561"/>
        <c:axId val="62766186"/>
      </c:scatterChart>
      <c:valAx>
        <c:axId val="14430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66186"/>
        <c:crosses val="autoZero"/>
        <c:crossBetween val="midCat"/>
        <c:dispUnits/>
      </c:valAx>
      <c:valAx>
        <c:axId val="627661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305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2325"/>
          <c:w val="0.8495"/>
          <c:h val="0.9595"/>
        </c:manualLayout>
      </c:layout>
      <c:scatterChart>
        <c:scatterStyle val="lineMarker"/>
        <c:varyColors val="0"/>
        <c:ser>
          <c:idx val="0"/>
          <c:order val="0"/>
          <c:tx>
            <c:v>Faza 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Dane!$AY$65:$BC$65</c:f>
              <c:numCache/>
            </c:numRef>
          </c:xVal>
          <c:yVal>
            <c:numRef>
              <c:f>Dane!$AY$66:$BC$66</c:f>
              <c:numCache/>
            </c:numRef>
          </c:yVal>
          <c:smooth val="0"/>
        </c:ser>
        <c:ser>
          <c:idx val="1"/>
          <c:order val="1"/>
          <c:tx>
            <c:v>Faza 2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Dane!$AY$68:$BC$68</c:f>
              <c:numCache/>
            </c:numRef>
          </c:xVal>
          <c:yVal>
            <c:numRef>
              <c:f>Dane!$AY$69:$BC$69</c:f>
              <c:numCache/>
            </c:numRef>
          </c:yVal>
          <c:smooth val="0"/>
        </c:ser>
        <c:ser>
          <c:idx val="2"/>
          <c:order val="2"/>
          <c:tx>
            <c:v>Faza 3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Dane!$AY$71:$BC$71</c:f>
              <c:numCache/>
            </c:numRef>
          </c:xVal>
          <c:yVal>
            <c:numRef>
              <c:f>Dane!$AY$72:$BC$72</c:f>
              <c:numCache/>
            </c:numRef>
          </c:yVal>
          <c:smooth val="0"/>
        </c:ser>
        <c:axId val="28024763"/>
        <c:axId val="50896276"/>
      </c:scatterChart>
      <c:valAx>
        <c:axId val="28024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Re</a:t>
                </a:r>
              </a:p>
            </c:rich>
          </c:tx>
          <c:layout>
            <c:manualLayout>
              <c:xMode val="factor"/>
              <c:yMode val="factor"/>
              <c:x val="0.011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0896276"/>
        <c:crosses val="autoZero"/>
        <c:crossBetween val="midCat"/>
        <c:dispUnits/>
      </c:valAx>
      <c:valAx>
        <c:axId val="50896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Im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80247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75"/>
          <c:y val="0.338"/>
          <c:w val="0.12625"/>
          <c:h val="0.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5"/>
          <c:w val="0.9865"/>
          <c:h val="0.97"/>
        </c:manualLayout>
      </c:layout>
      <c:scatterChart>
        <c:scatterStyle val="lineMarker"/>
        <c:varyColors val="0"/>
        <c:ser>
          <c:idx val="0"/>
          <c:order val="0"/>
          <c:tx>
            <c:strRef>
              <c:f>Dane!$BP$66</c:f>
              <c:strCache>
                <c:ptCount val="1"/>
                <c:pt idx="0">
                  <c:v>I [A]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Dane!$BO$67:$BO$132</c:f>
              <c:numCache/>
            </c:numRef>
          </c:xVal>
          <c:yVal>
            <c:numRef>
              <c:f>Dane!$BP$67:$BP$132</c:f>
              <c:numCache/>
            </c:numRef>
          </c:yVal>
          <c:smooth val="0"/>
        </c:ser>
        <c:ser>
          <c:idx val="1"/>
          <c:order val="1"/>
          <c:tx>
            <c:strRef>
              <c:f>Dane!$BQ$66</c:f>
              <c:strCache>
                <c:ptCount val="1"/>
                <c:pt idx="0">
                  <c:v>UR [V]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Dane!$BO$67:$BO$132</c:f>
              <c:numCache/>
            </c:numRef>
          </c:xVal>
          <c:yVal>
            <c:numRef>
              <c:f>Dane!$BQ$67:$BQ$132</c:f>
              <c:numCache/>
            </c:numRef>
          </c:yVal>
          <c:smooth val="0"/>
        </c:ser>
        <c:ser>
          <c:idx val="2"/>
          <c:order val="2"/>
          <c:tx>
            <c:strRef>
              <c:f>Dane!$BR$66</c:f>
              <c:strCache>
                <c:ptCount val="1"/>
                <c:pt idx="0">
                  <c:v>UL [V]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Dane!$BO$67:$BO$132</c:f>
              <c:numCache/>
            </c:numRef>
          </c:xVal>
          <c:yVal>
            <c:numRef>
              <c:f>Dane!$BR$67:$BR$132</c:f>
              <c:numCache/>
            </c:numRef>
          </c:yVal>
          <c:smooth val="0"/>
        </c:ser>
        <c:ser>
          <c:idx val="3"/>
          <c:order val="3"/>
          <c:tx>
            <c:strRef>
              <c:f>Dane!$BS$66</c:f>
              <c:strCache>
                <c:ptCount val="1"/>
                <c:pt idx="0">
                  <c:v>URw [V]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Dane!$BO$67:$BO$132</c:f>
              <c:numCache/>
            </c:numRef>
          </c:xVal>
          <c:yVal>
            <c:numRef>
              <c:f>Dane!$BS$67:$BS$132</c:f>
              <c:numCache/>
            </c:numRef>
          </c:yVal>
          <c:smooth val="0"/>
        </c:ser>
        <c:axId val="55413301"/>
        <c:axId val="28957662"/>
      </c:scatterChart>
      <c:valAx>
        <c:axId val="55413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t [s]</a:t>
                </a:r>
              </a:p>
            </c:rich>
          </c:tx>
          <c:layout>
            <c:manualLayout>
              <c:xMode val="factor"/>
              <c:yMode val="factor"/>
              <c:x val="0.0342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957662"/>
        <c:crosses val="autoZero"/>
        <c:crossBetween val="midCat"/>
        <c:dispUnits/>
      </c:valAx>
      <c:valAx>
        <c:axId val="289576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4133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75"/>
          <c:y val="0.04225"/>
          <c:w val="0.102"/>
          <c:h val="0.2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32"/>
          <c:w val="0.94625"/>
          <c:h val="0.968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Dane!$AB$129:$AB$148</c:f>
              <c:numCache/>
            </c:numRef>
          </c:xVal>
          <c:yVal>
            <c:numRef>
              <c:f>Dane!$AA$129:$AA$148</c:f>
              <c:numCache/>
            </c:numRef>
          </c:yVal>
          <c:smooth val="0"/>
        </c:ser>
        <c:axId val="59292367"/>
        <c:axId val="63869256"/>
      </c:scatterChart>
      <c:valAx>
        <c:axId val="59292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t [min]</a:t>
                </a:r>
              </a:p>
            </c:rich>
          </c:tx>
          <c:layout>
            <c:manualLayout>
              <c:xMode val="factor"/>
              <c:yMode val="factor"/>
              <c:x val="0.0355"/>
              <c:y val="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69256"/>
        <c:crosses val="autoZero"/>
        <c:crossBetween val="midCat"/>
        <c:dispUnits/>
      </c:valAx>
      <c:valAx>
        <c:axId val="638692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Px [kW]</a:t>
                </a:r>
              </a:p>
            </c:rich>
          </c:tx>
          <c:layout>
            <c:manualLayout>
              <c:xMode val="factor"/>
              <c:yMode val="factor"/>
              <c:x val="0.0572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92367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2</xdr:row>
      <xdr:rowOff>47625</xdr:rowOff>
    </xdr:from>
    <xdr:to>
      <xdr:col>15</xdr:col>
      <xdr:colOff>476250</xdr:colOff>
      <xdr:row>13</xdr:row>
      <xdr:rowOff>180975</xdr:rowOff>
    </xdr:to>
    <xdr:graphicFrame>
      <xdr:nvGraphicFramePr>
        <xdr:cNvPr id="1" name="Chart 3"/>
        <xdr:cNvGraphicFramePr/>
      </xdr:nvGraphicFramePr>
      <xdr:xfrm>
        <a:off x="4762500" y="428625"/>
        <a:ext cx="500062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133350</xdr:colOff>
      <xdr:row>2</xdr:row>
      <xdr:rowOff>47625</xdr:rowOff>
    </xdr:from>
    <xdr:to>
      <xdr:col>31</xdr:col>
      <xdr:colOff>419100</xdr:colOff>
      <xdr:row>18</xdr:row>
      <xdr:rowOff>123825</xdr:rowOff>
    </xdr:to>
    <xdr:graphicFrame>
      <xdr:nvGraphicFramePr>
        <xdr:cNvPr id="2" name="Chart 4"/>
        <xdr:cNvGraphicFramePr/>
      </xdr:nvGraphicFramePr>
      <xdr:xfrm>
        <a:off x="13201650" y="428625"/>
        <a:ext cx="577215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35</xdr:col>
      <xdr:colOff>38100</xdr:colOff>
      <xdr:row>3</xdr:row>
      <xdr:rowOff>123825</xdr:rowOff>
    </xdr:from>
    <xdr:to>
      <xdr:col>48</xdr:col>
      <xdr:colOff>590550</xdr:colOff>
      <xdr:row>25</xdr:row>
      <xdr:rowOff>76200</xdr:rowOff>
    </xdr:to>
    <xdr:graphicFrame>
      <xdr:nvGraphicFramePr>
        <xdr:cNvPr id="3" name="Chart 13"/>
        <xdr:cNvGraphicFramePr/>
      </xdr:nvGraphicFramePr>
      <xdr:xfrm>
        <a:off x="20897850" y="695325"/>
        <a:ext cx="9420225" cy="4143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485775</xdr:colOff>
      <xdr:row>24</xdr:row>
      <xdr:rowOff>38100</xdr:rowOff>
    </xdr:from>
    <xdr:to>
      <xdr:col>18</xdr:col>
      <xdr:colOff>104775</xdr:colOff>
      <xdr:row>38</xdr:row>
      <xdr:rowOff>104775</xdr:rowOff>
    </xdr:to>
    <xdr:graphicFrame>
      <xdr:nvGraphicFramePr>
        <xdr:cNvPr id="4" name="Chart 19"/>
        <xdr:cNvGraphicFramePr/>
      </xdr:nvGraphicFramePr>
      <xdr:xfrm>
        <a:off x="5686425" y="4610100"/>
        <a:ext cx="553402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219075</xdr:colOff>
      <xdr:row>63</xdr:row>
      <xdr:rowOff>66675</xdr:rowOff>
    </xdr:from>
    <xdr:to>
      <xdr:col>25</xdr:col>
      <xdr:colOff>161925</xdr:colOff>
      <xdr:row>85</xdr:row>
      <xdr:rowOff>19050</xdr:rowOff>
    </xdr:to>
    <xdr:graphicFrame>
      <xdr:nvGraphicFramePr>
        <xdr:cNvPr id="5" name="Chart 20"/>
        <xdr:cNvGraphicFramePr/>
      </xdr:nvGraphicFramePr>
      <xdr:xfrm>
        <a:off x="6638925" y="12068175"/>
        <a:ext cx="8420100" cy="4143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37</xdr:col>
      <xdr:colOff>257175</xdr:colOff>
      <xdr:row>63</xdr:row>
      <xdr:rowOff>57150</xdr:rowOff>
    </xdr:from>
    <xdr:to>
      <xdr:col>45</xdr:col>
      <xdr:colOff>552450</xdr:colOff>
      <xdr:row>83</xdr:row>
      <xdr:rowOff>133350</xdr:rowOff>
    </xdr:to>
    <xdr:graphicFrame>
      <xdr:nvGraphicFramePr>
        <xdr:cNvPr id="6" name="Chart 22"/>
        <xdr:cNvGraphicFramePr/>
      </xdr:nvGraphicFramePr>
      <xdr:xfrm>
        <a:off x="22421850" y="12058650"/>
        <a:ext cx="6029325" cy="3886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49</xdr:col>
      <xdr:colOff>409575</xdr:colOff>
      <xdr:row>64</xdr:row>
      <xdr:rowOff>28575</xdr:rowOff>
    </xdr:from>
    <xdr:to>
      <xdr:col>59</xdr:col>
      <xdr:colOff>28575</xdr:colOff>
      <xdr:row>87</xdr:row>
      <xdr:rowOff>28575</xdr:rowOff>
    </xdr:to>
    <xdr:graphicFrame>
      <xdr:nvGraphicFramePr>
        <xdr:cNvPr id="7" name="Chart 23"/>
        <xdr:cNvGraphicFramePr/>
      </xdr:nvGraphicFramePr>
      <xdr:xfrm>
        <a:off x="30746700" y="12220575"/>
        <a:ext cx="5715000" cy="4381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72</xdr:col>
      <xdr:colOff>190500</xdr:colOff>
      <xdr:row>69</xdr:row>
      <xdr:rowOff>114300</xdr:rowOff>
    </xdr:from>
    <xdr:to>
      <xdr:col>84</xdr:col>
      <xdr:colOff>285750</xdr:colOff>
      <xdr:row>90</xdr:row>
      <xdr:rowOff>0</xdr:rowOff>
    </xdr:to>
    <xdr:graphicFrame>
      <xdr:nvGraphicFramePr>
        <xdr:cNvPr id="8" name="Chart 24"/>
        <xdr:cNvGraphicFramePr/>
      </xdr:nvGraphicFramePr>
      <xdr:xfrm>
        <a:off x="44672250" y="13258800"/>
        <a:ext cx="7410450" cy="3886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257175</xdr:colOff>
      <xdr:row>129</xdr:row>
      <xdr:rowOff>19050</xdr:rowOff>
    </xdr:from>
    <xdr:to>
      <xdr:col>35</xdr:col>
      <xdr:colOff>390525</xdr:colOff>
      <xdr:row>145</xdr:row>
      <xdr:rowOff>9525</xdr:rowOff>
    </xdr:to>
    <xdr:graphicFrame>
      <xdr:nvGraphicFramePr>
        <xdr:cNvPr id="9" name="Chart 25"/>
        <xdr:cNvGraphicFramePr/>
      </xdr:nvGraphicFramePr>
      <xdr:xfrm>
        <a:off x="16983075" y="24593550"/>
        <a:ext cx="4267200" cy="3038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2:B2"/>
  <sheetViews>
    <sheetView tabSelected="1" zoomScalePageLayoutView="0" workbookViewId="0" topLeftCell="A1">
      <selection activeCell="M22" sqref="M22"/>
    </sheetView>
  </sheetViews>
  <sheetFormatPr defaultColWidth="9.140625" defaultRowHeight="15"/>
  <sheetData>
    <row r="2" ht="23.25">
      <c r="B2" s="1" t="s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BU249"/>
  <sheetViews>
    <sheetView zoomScalePageLayoutView="0" workbookViewId="0" topLeftCell="E118">
      <selection activeCell="X131" sqref="X131"/>
    </sheetView>
  </sheetViews>
  <sheetFormatPr defaultColWidth="9.140625" defaultRowHeight="15"/>
  <cols>
    <col min="2" max="2" width="16.421875" style="0" customWidth="1"/>
    <col min="3" max="3" width="13.140625" style="2" customWidth="1"/>
    <col min="5" max="5" width="6.421875" style="0" customWidth="1"/>
    <col min="6" max="6" width="6.8515625" style="0" customWidth="1"/>
    <col min="7" max="8" width="3.8515625" style="5" customWidth="1"/>
    <col min="14" max="14" width="12.7109375" style="0" bestFit="1" customWidth="1"/>
    <col min="15" max="15" width="12.00390625" style="0" bestFit="1" customWidth="1"/>
    <col min="20" max="20" width="8.28125" style="0" customWidth="1"/>
    <col min="21" max="21" width="6.28125" style="5" customWidth="1"/>
    <col min="22" max="22" width="5.57421875" style="5" customWidth="1"/>
    <col min="34" max="34" width="8.28125" style="0" customWidth="1"/>
    <col min="35" max="35" width="8.00390625" style="5" customWidth="1"/>
    <col min="36" max="36" width="10.421875" style="5" customWidth="1"/>
    <col min="37" max="37" width="9.140625" style="5" customWidth="1"/>
    <col min="38" max="39" width="12.7109375" style="5" bestFit="1" customWidth="1"/>
    <col min="41" max="41" width="10.00390625" style="0" bestFit="1" customWidth="1"/>
    <col min="42" max="42" width="9.28125" style="0" bestFit="1" customWidth="1"/>
    <col min="43" max="43" width="13.8515625" style="0" bestFit="1" customWidth="1"/>
    <col min="65" max="65" width="11.00390625" style="0" bestFit="1" customWidth="1"/>
  </cols>
  <sheetData>
    <row r="1" ht="15" customHeight="1"/>
    <row r="2" spans="2:39" ht="15" customHeight="1">
      <c r="B2" t="s">
        <v>24</v>
      </c>
      <c r="C2" s="2" t="s">
        <v>23</v>
      </c>
      <c r="F2" t="s">
        <v>25</v>
      </c>
      <c r="L2" t="s">
        <v>58</v>
      </c>
      <c r="S2" t="s">
        <v>33</v>
      </c>
      <c r="AA2" t="s">
        <v>59</v>
      </c>
      <c r="AG2" t="s">
        <v>33</v>
      </c>
      <c r="AI2" s="5" t="s">
        <v>50</v>
      </c>
      <c r="AK2" s="5" t="s">
        <v>51</v>
      </c>
      <c r="AL2" s="5" t="s">
        <v>52</v>
      </c>
      <c r="AM2" s="5" t="s">
        <v>53</v>
      </c>
    </row>
    <row r="3" spans="2:44" ht="15" customHeight="1">
      <c r="B3" s="10" t="s">
        <v>1</v>
      </c>
      <c r="C3" s="11">
        <v>2.82E-08</v>
      </c>
      <c r="E3" s="3" t="s">
        <v>26</v>
      </c>
      <c r="F3" s="4">
        <v>0</v>
      </c>
      <c r="G3" s="6" t="s">
        <v>31</v>
      </c>
      <c r="H3" s="6" t="s">
        <v>32</v>
      </c>
      <c r="S3" s="3" t="s">
        <v>34</v>
      </c>
      <c r="T3" s="4">
        <v>10</v>
      </c>
      <c r="U3" s="6" t="s">
        <v>37</v>
      </c>
      <c r="V3" s="6" t="s">
        <v>38</v>
      </c>
      <c r="AG3" s="3"/>
      <c r="AH3" s="4"/>
      <c r="AI3" s="6" t="s">
        <v>258</v>
      </c>
      <c r="AJ3" s="6" t="s">
        <v>38</v>
      </c>
      <c r="AK3" s="6" t="s">
        <v>101</v>
      </c>
      <c r="AL3" s="6" t="s">
        <v>110</v>
      </c>
      <c r="AM3" s="6" t="s">
        <v>259</v>
      </c>
      <c r="AR3" t="s">
        <v>60</v>
      </c>
    </row>
    <row r="4" spans="2:39" ht="15" customHeight="1">
      <c r="B4" s="12" t="s">
        <v>2</v>
      </c>
      <c r="C4" s="13">
        <v>1.08E-06</v>
      </c>
      <c r="E4" s="3" t="s">
        <v>27</v>
      </c>
      <c r="F4" s="4">
        <v>20</v>
      </c>
      <c r="G4" s="6">
        <f>E*E*$H4/(RW+$H4)/(RW+$H4)</f>
        <v>0</v>
      </c>
      <c r="H4" s="6">
        <f>Rmin</f>
        <v>0</v>
      </c>
      <c r="S4" s="3" t="s">
        <v>35</v>
      </c>
      <c r="T4" s="4">
        <v>314.1592712402344</v>
      </c>
      <c r="U4" s="6">
        <f>Xm*SIN(omega*V4+phi)</f>
        <v>2.45029690981724E-15</v>
      </c>
      <c r="V4" s="6">
        <f>T6</f>
        <v>-0.01999999962558768</v>
      </c>
      <c r="AG4" s="3" t="s">
        <v>35</v>
      </c>
      <c r="AH4" s="4">
        <f>omega</f>
        <v>314.1592712402344</v>
      </c>
      <c r="AI4" s="6">
        <f>X1m*$AH$18*SIN(omega*AJ4+phi1)</f>
        <v>0.8577286427076124</v>
      </c>
      <c r="AJ4" s="6">
        <f>AH6</f>
        <v>-0.00999999981279384</v>
      </c>
      <c r="AK4" s="6">
        <f>X2m*$AH$19*SIN(omega*$AJ4+phi2)</f>
        <v>85.7728766223389</v>
      </c>
      <c r="AL4" s="6">
        <f>X3m*$AH$20*SIN(omega*$AJ4+phi3)</f>
        <v>-87.48833126419115</v>
      </c>
      <c r="AM4" s="6">
        <f>X4m*$AH$21*SIN(omega*$AJ4+phi4)</f>
        <v>0</v>
      </c>
    </row>
    <row r="5" spans="2:39" ht="15" customHeight="1">
      <c r="B5" s="12" t="s">
        <v>3</v>
      </c>
      <c r="C5" s="13">
        <v>6E-08</v>
      </c>
      <c r="E5" s="3" t="s">
        <v>28</v>
      </c>
      <c r="F5" s="4">
        <v>10</v>
      </c>
      <c r="G5" s="6">
        <f>E*E*$H5/(RW+$H5)/(RW+$H5)</f>
        <v>1.371742112482853</v>
      </c>
      <c r="H5" s="6">
        <f>H4+dR</f>
        <v>0.4</v>
      </c>
      <c r="S5" s="3" t="s">
        <v>36</v>
      </c>
      <c r="T5" s="4">
        <v>0</v>
      </c>
      <c r="U5" s="6">
        <f>Xm*SIN(omega*V5+phi)</f>
        <v>2.4868988716485534</v>
      </c>
      <c r="V5" s="6">
        <f>$V4+$T$8</f>
        <v>-0.019199999640564173</v>
      </c>
      <c r="AG5" s="3"/>
      <c r="AH5" s="4"/>
      <c r="AI5" s="6">
        <f>X1m*$AH$18*SIN(omega*AJ5+phi1)</f>
        <v>0.320708933436898</v>
      </c>
      <c r="AJ5" s="6">
        <f>$AJ4+$AH$8</f>
        <v>-0.00939999982402621</v>
      </c>
      <c r="AK5" s="6">
        <f>X2m*$AH$19*SIN(omega*$AJ5+phi2)</f>
        <v>32.070897962005084</v>
      </c>
      <c r="AL5" s="6">
        <f>X3m*$AH$20*SIN(omega*$AJ5+phi3)</f>
        <v>-90.987913461502</v>
      </c>
      <c r="AM5" s="6">
        <f>X4m*$AH$21*SIN(omega*$AJ5+phi4)</f>
        <v>0</v>
      </c>
    </row>
    <row r="6" spans="1:39" ht="15" customHeight="1">
      <c r="A6">
        <v>1</v>
      </c>
      <c r="B6" s="12" t="s">
        <v>4</v>
      </c>
      <c r="C6" s="13">
        <v>1E-05</v>
      </c>
      <c r="E6" s="3" t="s">
        <v>29</v>
      </c>
      <c r="F6" s="4">
        <v>5</v>
      </c>
      <c r="G6" s="6">
        <f aca="true" t="shared" si="0" ref="G6:G54">E*E*$H6/(RW+$H6)/(RW+$H6)</f>
        <v>2.3781212841854935</v>
      </c>
      <c r="H6" s="6">
        <f aca="true" t="shared" si="1" ref="H6:H53">H5+dR</f>
        <v>0.8</v>
      </c>
      <c r="S6" s="3" t="s">
        <v>39</v>
      </c>
      <c r="T6" s="4">
        <f>-2*PI()/omega</f>
        <v>-0.01999999962558768</v>
      </c>
      <c r="U6" s="6">
        <f aca="true" t="shared" si="2" ref="U6:U54">Xm*SIN(omega*V6+phi)</f>
        <v>4.817536741017153</v>
      </c>
      <c r="V6" s="6">
        <f aca="true" t="shared" si="3" ref="V6:V54">$V5+$T$8</f>
        <v>-0.018399999655540667</v>
      </c>
      <c r="AG6" s="3" t="s">
        <v>39</v>
      </c>
      <c r="AH6" s="4">
        <f>-PI()/omega</f>
        <v>-0.00999999981279384</v>
      </c>
      <c r="AI6" s="6">
        <f aca="true" t="shared" si="4" ref="AI6:AI54">X1m*$AH$18*SIN(omega*AJ6+phi1)</f>
        <v>-0.22767204968789126</v>
      </c>
      <c r="AJ6" s="6">
        <f aca="true" t="shared" si="5" ref="AJ6:AJ54">$AJ5+$AH$8</f>
        <v>-0.008799999835258579</v>
      </c>
      <c r="AK6" s="6">
        <f aca="true" t="shared" si="6" ref="AK6:AK54">X2m*$AH$19*SIN(omega*$AJ6+phi2)</f>
        <v>-22.767208247342346</v>
      </c>
      <c r="AL6" s="6">
        <f aca="true" t="shared" si="7" ref="AL6:AL54">X3m*$AH$20*SIN(omega*$AJ6+phi3)</f>
        <v>-91.26420346308615</v>
      </c>
      <c r="AM6" s="6">
        <f aca="true" t="shared" si="8" ref="AM6:AM54">X4m*$AH$21*SIN(omega*$AJ6+phi4)</f>
        <v>0</v>
      </c>
    </row>
    <row r="7" spans="2:39" ht="15" customHeight="1">
      <c r="B7" s="12" t="s">
        <v>5</v>
      </c>
      <c r="C7" s="13">
        <v>10000000000000</v>
      </c>
      <c r="E7" s="3" t="s">
        <v>30</v>
      </c>
      <c r="F7" s="4">
        <f>(Rmax-Rmin)/50</f>
        <v>0.4</v>
      </c>
      <c r="G7" s="6">
        <f t="shared" si="0"/>
        <v>3.121748178980229</v>
      </c>
      <c r="H7" s="6">
        <f t="shared" si="1"/>
        <v>1.2000000000000002</v>
      </c>
      <c r="S7" s="3" t="s">
        <v>40</v>
      </c>
      <c r="T7" s="4">
        <f>2*PI()/omega</f>
        <v>0.01999999962558768</v>
      </c>
      <c r="U7" s="6">
        <f t="shared" si="2"/>
        <v>6.845471059286883</v>
      </c>
      <c r="V7" s="6">
        <f t="shared" si="3"/>
        <v>-0.01759999967051716</v>
      </c>
      <c r="AG7" s="3" t="s">
        <v>40</v>
      </c>
      <c r="AH7" s="4">
        <f>2*PI()/omega</f>
        <v>0.01999999962558768</v>
      </c>
      <c r="AI7" s="6">
        <f t="shared" si="4"/>
        <v>-0.767987636948265</v>
      </c>
      <c r="AJ7" s="6">
        <f t="shared" si="5"/>
        <v>-0.008199999846490948</v>
      </c>
      <c r="AK7" s="6">
        <f t="shared" si="6"/>
        <v>-76.79877475410385</v>
      </c>
      <c r="AL7" s="6">
        <f t="shared" si="7"/>
        <v>-88.30741355789512</v>
      </c>
      <c r="AM7" s="6">
        <f t="shared" si="8"/>
        <v>0</v>
      </c>
    </row>
    <row r="8" spans="2:39" ht="15" customHeight="1">
      <c r="B8" s="12" t="s">
        <v>6</v>
      </c>
      <c r="C8" s="13">
        <v>1.39E-06</v>
      </c>
      <c r="G8" s="6">
        <f t="shared" si="0"/>
        <v>3.6730945821854912</v>
      </c>
      <c r="H8" s="6">
        <f t="shared" si="1"/>
        <v>1.6</v>
      </c>
      <c r="S8" s="3" t="s">
        <v>41</v>
      </c>
      <c r="T8" s="4">
        <f>(T7-T6)/50</f>
        <v>0.0007999999850235072</v>
      </c>
      <c r="U8" s="6">
        <f t="shared" si="2"/>
        <v>8.44327925502015</v>
      </c>
      <c r="V8" s="6">
        <f t="shared" si="3"/>
        <v>-0.016799999685493654</v>
      </c>
      <c r="AG8" s="3" t="s">
        <v>41</v>
      </c>
      <c r="AH8" s="4">
        <f>(AH7-AH6)/50</f>
        <v>0.0005999999887676303</v>
      </c>
      <c r="AI8" s="6">
        <f t="shared" si="4"/>
        <v>-1.281096879295177</v>
      </c>
      <c r="AJ8" s="6">
        <f t="shared" si="5"/>
        <v>-0.007599999857723317</v>
      </c>
      <c r="AK8" s="6">
        <f t="shared" si="6"/>
        <v>-128.10970637773875</v>
      </c>
      <c r="AL8" s="6">
        <f t="shared" si="7"/>
        <v>-82.22228950240608</v>
      </c>
      <c r="AM8" s="6">
        <f t="shared" si="8"/>
        <v>0</v>
      </c>
    </row>
    <row r="9" spans="2:39" ht="15" customHeight="1">
      <c r="B9" s="12" t="s">
        <v>7</v>
      </c>
      <c r="C9" s="13">
        <v>5E-07</v>
      </c>
      <c r="G9" s="6">
        <f t="shared" si="0"/>
        <v>4.081632653061225</v>
      </c>
      <c r="H9" s="6">
        <f t="shared" si="1"/>
        <v>2</v>
      </c>
      <c r="U9" s="6">
        <f t="shared" si="2"/>
        <v>9.510565162951533</v>
      </c>
      <c r="V9" s="6">
        <f t="shared" si="3"/>
        <v>-0.015999999700470148</v>
      </c>
      <c r="AG9" s="3"/>
      <c r="AH9" s="3"/>
      <c r="AI9" s="6">
        <f t="shared" si="4"/>
        <v>-1.7488226260116584</v>
      </c>
      <c r="AJ9" s="6">
        <f t="shared" si="5"/>
        <v>-0.006999999868955687</v>
      </c>
      <c r="AK9" s="6">
        <f t="shared" si="6"/>
        <v>-174.88228778479316</v>
      </c>
      <c r="AL9" s="6">
        <f t="shared" si="7"/>
        <v>-73.22439984997848</v>
      </c>
      <c r="AM9" s="6">
        <f t="shared" si="8"/>
        <v>0</v>
      </c>
    </row>
    <row r="10" spans="2:39" ht="15" customHeight="1">
      <c r="B10" s="12" t="s">
        <v>8</v>
      </c>
      <c r="C10" s="13">
        <v>0.001</v>
      </c>
      <c r="G10" s="6">
        <f t="shared" si="0"/>
        <v>4.382761139517895</v>
      </c>
      <c r="H10" s="6">
        <f t="shared" si="1"/>
        <v>2.4</v>
      </c>
      <c r="U10" s="6">
        <f t="shared" si="2"/>
        <v>9.980267284282714</v>
      </c>
      <c r="V10" s="6">
        <f t="shared" si="3"/>
        <v>-0.015199999715446642</v>
      </c>
      <c r="AG10" s="3" t="s">
        <v>42</v>
      </c>
      <c r="AH10" s="3">
        <v>2.913937568664551</v>
      </c>
      <c r="AI10" s="6">
        <f t="shared" si="4"/>
        <v>-2.154595459339059</v>
      </c>
      <c r="AJ10" s="6">
        <f t="shared" si="5"/>
        <v>-0.006399999880188056</v>
      </c>
      <c r="AK10" s="6">
        <f t="shared" si="6"/>
        <v>-215.4595769607969</v>
      </c>
      <c r="AL10" s="6">
        <f t="shared" si="7"/>
        <v>-61.632499327381026</v>
      </c>
      <c r="AM10" s="6">
        <f t="shared" si="8"/>
        <v>0</v>
      </c>
    </row>
    <row r="11" spans="2:39" ht="15" customHeight="1">
      <c r="B11" s="12" t="s">
        <v>9</v>
      </c>
      <c r="C11" s="13">
        <v>4.3E-07</v>
      </c>
      <c r="G11" s="6">
        <f t="shared" si="0"/>
        <v>4.602235371466141</v>
      </c>
      <c r="H11" s="6">
        <f t="shared" si="1"/>
        <v>2.8</v>
      </c>
      <c r="U11" s="6">
        <f t="shared" si="2"/>
        <v>9.82287250728689</v>
      </c>
      <c r="V11" s="6">
        <f t="shared" si="3"/>
        <v>-0.014399999730423135</v>
      </c>
      <c r="AG11" s="3" t="s">
        <v>43</v>
      </c>
      <c r="AH11" s="3">
        <v>-0.29877930879592896</v>
      </c>
      <c r="AI11" s="6">
        <f t="shared" si="4"/>
        <v>-2.4840406743617014</v>
      </c>
      <c r="AJ11" s="6">
        <f t="shared" si="5"/>
        <v>-0.0057999998914204254</v>
      </c>
      <c r="AK11" s="6">
        <f t="shared" si="6"/>
        <v>-248.40410320718183</v>
      </c>
      <c r="AL11" s="6">
        <f t="shared" si="7"/>
        <v>-47.85723678968325</v>
      </c>
      <c r="AM11" s="6">
        <f t="shared" si="8"/>
        <v>0</v>
      </c>
    </row>
    <row r="12" spans="2:39" ht="15" customHeight="1">
      <c r="B12" s="12" t="s">
        <v>10</v>
      </c>
      <c r="C12" s="13">
        <v>1.7E-08</v>
      </c>
      <c r="G12" s="6">
        <f t="shared" si="0"/>
        <v>4.759071980963713</v>
      </c>
      <c r="H12" s="6">
        <f t="shared" si="1"/>
        <v>3.1999999999999997</v>
      </c>
      <c r="U12" s="6">
        <f t="shared" si="2"/>
        <v>9.048270524660202</v>
      </c>
      <c r="V12" s="6">
        <f t="shared" si="3"/>
        <v>-0.013599999745399629</v>
      </c>
      <c r="AG12" s="3" t="s">
        <v>44</v>
      </c>
      <c r="AH12" s="3">
        <v>291.393798828125</v>
      </c>
      <c r="AI12" s="6">
        <f t="shared" si="4"/>
        <v>-2.7254875100949287</v>
      </c>
      <c r="AJ12" s="6">
        <f t="shared" si="5"/>
        <v>-0.005199999902652795</v>
      </c>
      <c r="AK12" s="6">
        <f t="shared" si="6"/>
        <v>-272.5487902574193</v>
      </c>
      <c r="AL12" s="6">
        <f t="shared" si="7"/>
        <v>-32.386607779838606</v>
      </c>
      <c r="AM12" s="6">
        <f t="shared" si="8"/>
        <v>0</v>
      </c>
    </row>
    <row r="13" spans="2:39" ht="15" customHeight="1">
      <c r="B13" s="12" t="s">
        <v>11</v>
      </c>
      <c r="C13" s="13">
        <v>1.1E-06</v>
      </c>
      <c r="G13" s="6">
        <f t="shared" si="0"/>
        <v>4.86749594375338</v>
      </c>
      <c r="H13" s="6">
        <f t="shared" si="1"/>
        <v>3.5999999999999996</v>
      </c>
      <c r="U13" s="6">
        <f t="shared" si="2"/>
        <v>7.7051324277579045</v>
      </c>
      <c r="V13" s="6">
        <f t="shared" si="3"/>
        <v>-0.012799999760376123</v>
      </c>
      <c r="AG13" s="3" t="s">
        <v>45</v>
      </c>
      <c r="AH13" s="3">
        <v>-0.29877930879592896</v>
      </c>
      <c r="AI13" s="6">
        <f t="shared" si="4"/>
        <v>-2.8703825920113517</v>
      </c>
      <c r="AJ13" s="6">
        <f t="shared" si="5"/>
        <v>-0.004599999913885164</v>
      </c>
      <c r="AK13" s="6">
        <f t="shared" si="6"/>
        <v>-287.0383005355989</v>
      </c>
      <c r="AL13" s="6">
        <f t="shared" si="7"/>
        <v>-15.7686670432888</v>
      </c>
      <c r="AM13" s="6">
        <f t="shared" si="8"/>
        <v>0</v>
      </c>
    </row>
    <row r="14" spans="2:39" ht="15" customHeight="1">
      <c r="B14" s="12" t="s">
        <v>12</v>
      </c>
      <c r="C14" s="13">
        <v>6.99E-08</v>
      </c>
      <c r="G14" s="6">
        <f t="shared" si="0"/>
        <v>4.93827160493827</v>
      </c>
      <c r="H14" s="6">
        <f t="shared" si="1"/>
        <v>3.9999999999999996</v>
      </c>
      <c r="U14" s="6">
        <f t="shared" si="2"/>
        <v>5.877852522924748</v>
      </c>
      <c r="V14" s="6">
        <f t="shared" si="3"/>
        <v>-0.011999999775352616</v>
      </c>
      <c r="AG14" s="3" t="s">
        <v>46</v>
      </c>
      <c r="AH14" s="3">
        <v>91.54405212402344</v>
      </c>
      <c r="AI14" s="6">
        <f t="shared" si="4"/>
        <v>-2.9135929395977067</v>
      </c>
      <c r="AJ14" s="6">
        <f t="shared" si="5"/>
        <v>-0.0039999999251175335</v>
      </c>
      <c r="AK14" s="6">
        <f t="shared" si="6"/>
        <v>-291.35933591647785</v>
      </c>
      <c r="AL14" s="6">
        <f t="shared" si="7"/>
        <v>1.4078865846221342</v>
      </c>
      <c r="AM14" s="6">
        <f t="shared" si="8"/>
        <v>0</v>
      </c>
    </row>
    <row r="15" spans="2:39" ht="15" customHeight="1">
      <c r="B15" s="12" t="s">
        <v>13</v>
      </c>
      <c r="C15" s="13">
        <v>2.2E-07</v>
      </c>
      <c r="G15" s="6">
        <f t="shared" si="0"/>
        <v>4.9796287913082855</v>
      </c>
      <c r="H15" s="6">
        <f t="shared" si="1"/>
        <v>4.3999999999999995</v>
      </c>
      <c r="U15" s="6">
        <f t="shared" si="2"/>
        <v>3.681245526846804</v>
      </c>
      <c r="V15" s="6">
        <f t="shared" si="3"/>
        <v>-0.01119999979032911</v>
      </c>
      <c r="AG15" s="3" t="s">
        <v>47</v>
      </c>
      <c r="AH15" s="3">
        <v>1.272017002105713</v>
      </c>
      <c r="AI15" s="6">
        <f t="shared" si="4"/>
        <v>-2.8535878047485483</v>
      </c>
      <c r="AJ15" s="6">
        <f t="shared" si="5"/>
        <v>-0.0033999999363499033</v>
      </c>
      <c r="AK15" s="6">
        <f t="shared" si="6"/>
        <v>-285.3588215674681</v>
      </c>
      <c r="AL15" s="6">
        <f t="shared" si="7"/>
        <v>18.53456512838134</v>
      </c>
      <c r="AM15" s="6">
        <f t="shared" si="8"/>
        <v>0</v>
      </c>
    </row>
    <row r="16" spans="2:39" ht="15" customHeight="1">
      <c r="B16" s="12" t="s">
        <v>14</v>
      </c>
      <c r="C16" s="13">
        <v>1.1E-07</v>
      </c>
      <c r="G16" s="6">
        <f t="shared" si="0"/>
        <v>4.997917534360682</v>
      </c>
      <c r="H16" s="6">
        <f t="shared" si="1"/>
        <v>4.8</v>
      </c>
      <c r="U16" s="6">
        <f t="shared" si="2"/>
        <v>1.2533323356430695</v>
      </c>
      <c r="V16" s="6">
        <f t="shared" si="3"/>
        <v>-0.010399999805305604</v>
      </c>
      <c r="AG16" s="3" t="s">
        <v>48</v>
      </c>
      <c r="AH16" s="3">
        <v>0</v>
      </c>
      <c r="AI16" s="6">
        <f t="shared" si="4"/>
        <v>-2.6924928992810244</v>
      </c>
      <c r="AJ16" s="6">
        <f t="shared" si="5"/>
        <v>-0.002799999947582273</v>
      </c>
      <c r="AK16" s="6">
        <f t="shared" si="6"/>
        <v>-269.2493287008955</v>
      </c>
      <c r="AL16" s="6">
        <f t="shared" si="7"/>
        <v>35.004647462196935</v>
      </c>
      <c r="AM16" s="6">
        <f t="shared" si="8"/>
        <v>0</v>
      </c>
    </row>
    <row r="17" spans="2:39" ht="15" customHeight="1">
      <c r="B17" s="12" t="s">
        <v>15</v>
      </c>
      <c r="C17" s="13">
        <v>1015</v>
      </c>
      <c r="G17" s="6">
        <f t="shared" si="0"/>
        <v>4.998077662437525</v>
      </c>
      <c r="H17" s="6">
        <f t="shared" si="1"/>
        <v>5.2</v>
      </c>
      <c r="U17" s="6">
        <f t="shared" si="2"/>
        <v>-1.2533323356430102</v>
      </c>
      <c r="V17" s="6">
        <f t="shared" si="3"/>
        <v>-0.009599999820282097</v>
      </c>
      <c r="AG17" s="3" t="s">
        <v>49</v>
      </c>
      <c r="AH17" s="3">
        <v>0</v>
      </c>
      <c r="AI17" s="6">
        <f t="shared" si="4"/>
        <v>-2.4360150905339983</v>
      </c>
      <c r="AJ17" s="6">
        <f t="shared" si="5"/>
        <v>-0.002199999958814643</v>
      </c>
      <c r="AK17" s="6">
        <f t="shared" si="6"/>
        <v>-243.60154413282717</v>
      </c>
      <c r="AL17" s="6">
        <f t="shared" si="7"/>
        <v>50.23467270835546</v>
      </c>
      <c r="AM17" s="6">
        <f t="shared" si="8"/>
        <v>0</v>
      </c>
    </row>
    <row r="18" spans="2:39" ht="15" customHeight="1">
      <c r="B18" s="12" t="s">
        <v>16</v>
      </c>
      <c r="C18" s="13">
        <v>1.59E-08</v>
      </c>
      <c r="G18" s="6">
        <f t="shared" si="0"/>
        <v>4.983980064079742</v>
      </c>
      <c r="H18" s="6">
        <f t="shared" si="1"/>
        <v>5.6000000000000005</v>
      </c>
      <c r="U18" s="6">
        <f t="shared" si="2"/>
        <v>-3.6812455268467486</v>
      </c>
      <c r="V18" s="6">
        <f t="shared" si="3"/>
        <v>-0.00879999983525859</v>
      </c>
      <c r="AG18" s="8" t="s">
        <v>70</v>
      </c>
      <c r="AH18">
        <v>1</v>
      </c>
      <c r="AI18" s="6">
        <f t="shared" si="4"/>
        <v>-2.093240232747454</v>
      </c>
      <c r="AJ18" s="6">
        <f t="shared" si="5"/>
        <v>-0.0015999999700470127</v>
      </c>
      <c r="AK18" s="6">
        <f t="shared" si="6"/>
        <v>-209.3240534181008</v>
      </c>
      <c r="AL18" s="6">
        <f t="shared" si="7"/>
        <v>63.68510962969502</v>
      </c>
      <c r="AM18" s="6">
        <f t="shared" si="8"/>
        <v>0</v>
      </c>
    </row>
    <row r="19" spans="2:39" ht="15" customHeight="1">
      <c r="B19" s="12" t="s">
        <v>17</v>
      </c>
      <c r="C19" s="13">
        <v>1.4E-07</v>
      </c>
      <c r="G19" s="6">
        <f t="shared" si="0"/>
        <v>4.958677685950414</v>
      </c>
      <c r="H19" s="6">
        <f t="shared" si="1"/>
        <v>6.000000000000001</v>
      </c>
      <c r="U19" s="6">
        <f t="shared" si="2"/>
        <v>-5.877852522924703</v>
      </c>
      <c r="V19" s="6">
        <f t="shared" si="3"/>
        <v>-0.007999999850235084</v>
      </c>
      <c r="AG19" s="8" t="s">
        <v>71</v>
      </c>
      <c r="AH19">
        <v>1</v>
      </c>
      <c r="AI19" s="6">
        <f t="shared" si="4"/>
        <v>-1.676311296146355</v>
      </c>
      <c r="AJ19" s="6">
        <f t="shared" si="5"/>
        <v>-0.0009999999812793825</v>
      </c>
      <c r="AK19" s="6">
        <f t="shared" si="6"/>
        <v>-167.63115375407557</v>
      </c>
      <c r="AL19" s="6">
        <f t="shared" si="7"/>
        <v>74.87946979266104</v>
      </c>
      <c r="AM19" s="6">
        <f t="shared" si="8"/>
        <v>0</v>
      </c>
    </row>
    <row r="20" spans="2:39" ht="15" customHeight="1">
      <c r="B20" s="12" t="s">
        <v>18</v>
      </c>
      <c r="C20" s="13">
        <v>100000000000000</v>
      </c>
      <c r="G20" s="6">
        <f t="shared" si="0"/>
        <v>4.92459218220991</v>
      </c>
      <c r="H20" s="6">
        <f t="shared" si="1"/>
        <v>6.400000000000001</v>
      </c>
      <c r="U20" s="6">
        <f t="shared" si="2"/>
        <v>-7.705132427757869</v>
      </c>
      <c r="V20" s="6">
        <f t="shared" si="3"/>
        <v>-0.007199999865211577</v>
      </c>
      <c r="AG20" s="8" t="s">
        <v>72</v>
      </c>
      <c r="AH20">
        <v>1</v>
      </c>
      <c r="AI20" s="6">
        <f t="shared" si="4"/>
        <v>-1.1999981961666422</v>
      </c>
      <c r="AJ20" s="6">
        <f t="shared" si="5"/>
        <v>-0.0003999999925117522</v>
      </c>
      <c r="AK20" s="6">
        <f t="shared" si="6"/>
        <v>-119.99983689703726</v>
      </c>
      <c r="AL20" s="6">
        <f t="shared" si="7"/>
        <v>83.42118740761481</v>
      </c>
      <c r="AM20" s="6">
        <f t="shared" si="8"/>
        <v>0</v>
      </c>
    </row>
    <row r="21" spans="2:39" ht="15" customHeight="1">
      <c r="B21" s="12" t="s">
        <v>19</v>
      </c>
      <c r="C21" s="13">
        <v>3.5E-05</v>
      </c>
      <c r="G21" s="6">
        <f t="shared" si="0"/>
        <v>4.883654122378627</v>
      </c>
      <c r="H21" s="6">
        <f t="shared" si="1"/>
        <v>6.800000000000002</v>
      </c>
      <c r="K21" t="s">
        <v>54</v>
      </c>
      <c r="U21" s="6">
        <f t="shared" si="2"/>
        <v>-9.04827052466018</v>
      </c>
      <c r="V21" s="6">
        <f t="shared" si="3"/>
        <v>-0.00639999988018807</v>
      </c>
      <c r="AG21" s="8" t="s">
        <v>73</v>
      </c>
      <c r="AH21">
        <v>1</v>
      </c>
      <c r="AI21" s="6">
        <f t="shared" si="4"/>
        <v>-0.6811745618374778</v>
      </c>
      <c r="AJ21" s="6">
        <f t="shared" si="5"/>
        <v>0.0001999999962558781</v>
      </c>
      <c r="AK21" s="6">
        <f t="shared" si="6"/>
        <v>-68.11746599288797</v>
      </c>
      <c r="AL21" s="6">
        <f t="shared" si="7"/>
        <v>89.00766786963626</v>
      </c>
      <c r="AM21" s="6">
        <f t="shared" si="8"/>
        <v>0</v>
      </c>
    </row>
    <row r="22" spans="2:39" ht="15" customHeight="1">
      <c r="B22" s="12" t="s">
        <v>20</v>
      </c>
      <c r="C22" s="13">
        <v>5.6E-08</v>
      </c>
      <c r="G22" s="6">
        <f t="shared" si="0"/>
        <v>4.837409298575651</v>
      </c>
      <c r="H22" s="6">
        <f t="shared" si="1"/>
        <v>7.200000000000002</v>
      </c>
      <c r="I22" s="7" t="s">
        <v>55</v>
      </c>
      <c r="J22">
        <v>0</v>
      </c>
      <c r="K22">
        <v>196.91793823242188</v>
      </c>
      <c r="L22">
        <v>215.9718780517578</v>
      </c>
      <c r="M22">
        <v>215.9718780517578</v>
      </c>
      <c r="N22">
        <v>0</v>
      </c>
      <c r="U22" s="6">
        <f t="shared" si="2"/>
        <v>-9.82287250728688</v>
      </c>
      <c r="V22" s="6">
        <f t="shared" si="3"/>
        <v>-0.005599999895164563</v>
      </c>
      <c r="AI22" s="6">
        <f t="shared" si="4"/>
        <v>-0.13821997906066835</v>
      </c>
      <c r="AJ22" s="6">
        <f t="shared" si="5"/>
        <v>0.0007999999850235084</v>
      </c>
      <c r="AK22" s="6">
        <f t="shared" si="6"/>
        <v>-13.821999896480495</v>
      </c>
      <c r="AL22" s="6">
        <f t="shared" si="7"/>
        <v>91.44100732325968</v>
      </c>
      <c r="AM22" s="6">
        <f t="shared" si="8"/>
        <v>0</v>
      </c>
    </row>
    <row r="23" spans="2:39" ht="15" customHeight="1">
      <c r="B23" s="12" t="s">
        <v>21</v>
      </c>
      <c r="C23" s="13">
        <v>2.44E-08</v>
      </c>
      <c r="G23" s="6">
        <f t="shared" si="0"/>
        <v>4.787100025195264</v>
      </c>
      <c r="H23" s="6">
        <f t="shared" si="1"/>
        <v>7.600000000000002</v>
      </c>
      <c r="I23" s="7" t="s">
        <v>56</v>
      </c>
      <c r="J23">
        <v>0</v>
      </c>
      <c r="K23">
        <v>-60.65058135986328</v>
      </c>
      <c r="L23">
        <v>1.2130165100097656</v>
      </c>
      <c r="M23">
        <v>1.2130165100097656</v>
      </c>
      <c r="N23">
        <v>0</v>
      </c>
      <c r="U23" s="6">
        <f t="shared" si="2"/>
        <v>-9.980267284282718</v>
      </c>
      <c r="V23" s="6">
        <f t="shared" si="3"/>
        <v>-0.0047999999101410555</v>
      </c>
      <c r="AI23" s="6">
        <f t="shared" si="4"/>
        <v>0.4096311153829162</v>
      </c>
      <c r="AJ23" s="6">
        <f t="shared" si="5"/>
        <v>0.0013999999737911387</v>
      </c>
      <c r="AK23" s="6">
        <f t="shared" si="6"/>
        <v>40.96311743711589</v>
      </c>
      <c r="AL23" s="6">
        <f t="shared" si="7"/>
        <v>90.63500350521703</v>
      </c>
      <c r="AM23" s="6">
        <f t="shared" si="8"/>
        <v>0</v>
      </c>
    </row>
    <row r="24" spans="2:39" ht="15" customHeight="1">
      <c r="B24" s="12" t="s">
        <v>22</v>
      </c>
      <c r="C24" s="13">
        <v>1E-07</v>
      </c>
      <c r="G24" s="6">
        <f t="shared" si="0"/>
        <v>4.733727810650888</v>
      </c>
      <c r="H24" s="6">
        <f t="shared" si="1"/>
        <v>8.000000000000002</v>
      </c>
      <c r="P24" t="s">
        <v>61</v>
      </c>
      <c r="U24" s="6">
        <f t="shared" si="2"/>
        <v>-9.510565162951547</v>
      </c>
      <c r="V24" s="6">
        <f t="shared" si="3"/>
        <v>-0.003999999925117548</v>
      </c>
      <c r="AI24" s="6">
        <f t="shared" si="4"/>
        <v>0.94297082334549</v>
      </c>
      <c r="AJ24" s="6">
        <f t="shared" si="5"/>
        <v>0.001999999962558769</v>
      </c>
      <c r="AK24" s="6">
        <f t="shared" si="6"/>
        <v>94.29709591364241</v>
      </c>
      <c r="AL24" s="6">
        <f t="shared" si="7"/>
        <v>86.6182095025897</v>
      </c>
      <c r="AM24" s="6">
        <f t="shared" si="8"/>
        <v>0</v>
      </c>
    </row>
    <row r="25" spans="7:39" ht="15" customHeight="1">
      <c r="G25" s="6">
        <f t="shared" si="0"/>
        <v>4.678102027177545</v>
      </c>
      <c r="H25" s="6">
        <f t="shared" si="1"/>
        <v>8.400000000000002</v>
      </c>
      <c r="U25" s="6">
        <f t="shared" si="2"/>
        <v>-8.44327925502017</v>
      </c>
      <c r="V25" s="6">
        <f t="shared" si="3"/>
        <v>-0.003199999940094041</v>
      </c>
      <c r="AI25" s="6">
        <f t="shared" si="4"/>
        <v>1.4429053197799029</v>
      </c>
      <c r="AJ25" s="6">
        <f t="shared" si="5"/>
        <v>0.002599999951326399</v>
      </c>
      <c r="AK25" s="6">
        <f t="shared" si="6"/>
        <v>144.29055275630668</v>
      </c>
      <c r="AL25" s="6">
        <f t="shared" si="7"/>
        <v>79.53292224546381</v>
      </c>
      <c r="AM25" s="6">
        <f t="shared" si="8"/>
        <v>0</v>
      </c>
    </row>
    <row r="26" spans="7:39" ht="15" customHeight="1">
      <c r="G26" s="6">
        <f t="shared" si="0"/>
        <v>4.620877966813694</v>
      </c>
      <c r="H26" s="6">
        <f t="shared" si="1"/>
        <v>8.800000000000002</v>
      </c>
      <c r="U26" s="6">
        <f t="shared" si="2"/>
        <v>-6.845471059286915</v>
      </c>
      <c r="V26" s="6">
        <f t="shared" si="3"/>
        <v>-0.002399999955070534</v>
      </c>
      <c r="AI26" s="6">
        <f t="shared" si="4"/>
        <v>1.8917241759113101</v>
      </c>
      <c r="AJ26" s="6">
        <f t="shared" si="5"/>
        <v>0.0031999999400940293</v>
      </c>
      <c r="AK26" s="6">
        <f t="shared" si="6"/>
        <v>189.17244483258818</v>
      </c>
      <c r="AL26" s="6">
        <f t="shared" si="7"/>
        <v>69.63014156724073</v>
      </c>
      <c r="AM26" s="6">
        <f t="shared" si="8"/>
        <v>0</v>
      </c>
    </row>
    <row r="27" spans="7:39" ht="15" customHeight="1">
      <c r="G27" s="6">
        <f t="shared" si="0"/>
        <v>4.562586788335647</v>
      </c>
      <c r="H27" s="6">
        <f t="shared" si="1"/>
        <v>9.200000000000003</v>
      </c>
      <c r="U27" s="6">
        <f t="shared" si="2"/>
        <v>-4.817536741017186</v>
      </c>
      <c r="V27" s="6">
        <f t="shared" si="3"/>
        <v>-0.0015999999700470266</v>
      </c>
      <c r="AI27" s="6">
        <f t="shared" si="4"/>
        <v>2.2735277600059276</v>
      </c>
      <c r="AJ27" s="6">
        <f t="shared" si="5"/>
        <v>0.0037999999288616595</v>
      </c>
      <c r="AK27" s="6">
        <f t="shared" si="6"/>
        <v>227.3528087401485</v>
      </c>
      <c r="AL27" s="6">
        <f t="shared" si="7"/>
        <v>57.260678410404715</v>
      </c>
      <c r="AM27" s="6">
        <f t="shared" si="8"/>
        <v>0</v>
      </c>
    </row>
    <row r="28" spans="7:39" ht="15" customHeight="1">
      <c r="G28" s="6">
        <f t="shared" si="0"/>
        <v>4.503659223118784</v>
      </c>
      <c r="H28" s="6">
        <f t="shared" si="1"/>
        <v>9.600000000000003</v>
      </c>
      <c r="U28" s="6">
        <f t="shared" si="2"/>
        <v>-2.4868988716485845</v>
      </c>
      <c r="V28" s="6">
        <f t="shared" si="3"/>
        <v>-0.0007999999850235194</v>
      </c>
      <c r="AI28" s="6">
        <f t="shared" si="4"/>
        <v>2.574790489751843</v>
      </c>
      <c r="AJ28" s="6">
        <f t="shared" si="5"/>
        <v>0.00439999991762929</v>
      </c>
      <c r="AK28" s="6">
        <f t="shared" si="6"/>
        <v>257.47908605302354</v>
      </c>
      <c r="AL28" s="6">
        <f t="shared" si="7"/>
        <v>42.86272717399137</v>
      </c>
      <c r="AM28" s="6">
        <f t="shared" si="8"/>
        <v>0</v>
      </c>
    </row>
    <row r="29" spans="7:39" ht="15" customHeight="1">
      <c r="G29" s="6">
        <f t="shared" si="0"/>
        <v>4.444444444444444</v>
      </c>
      <c r="H29" s="6">
        <f t="shared" si="1"/>
        <v>10.000000000000004</v>
      </c>
      <c r="U29" s="6">
        <f t="shared" si="2"/>
        <v>-3.8148562411133996E-14</v>
      </c>
      <c r="V29" s="6">
        <f t="shared" si="3"/>
        <v>-1.214306433183765E-17</v>
      </c>
      <c r="AI29" s="6">
        <f t="shared" si="4"/>
        <v>2.784839982755496</v>
      </c>
      <c r="AJ29" s="6">
        <f t="shared" si="5"/>
        <v>0.004999999906396921</v>
      </c>
      <c r="AK29" s="6">
        <f t="shared" si="6"/>
        <v>278.48403837817136</v>
      </c>
      <c r="AL29" s="6">
        <f t="shared" si="7"/>
        <v>26.946342458542958</v>
      </c>
      <c r="AM29" s="6">
        <f t="shared" si="8"/>
        <v>0</v>
      </c>
    </row>
    <row r="30" spans="7:39" ht="15" customHeight="1">
      <c r="G30" s="6">
        <f t="shared" si="0"/>
        <v>4.385225164445943</v>
      </c>
      <c r="H30" s="6">
        <f t="shared" si="1"/>
        <v>10.400000000000004</v>
      </c>
      <c r="U30" s="6">
        <f t="shared" si="2"/>
        <v>2.486898871648511</v>
      </c>
      <c r="V30" s="6">
        <f t="shared" si="3"/>
        <v>0.0007999999850234951</v>
      </c>
      <c r="AI30" s="6">
        <f t="shared" si="4"/>
        <v>2.8962351310086065</v>
      </c>
      <c r="AJ30" s="6">
        <f t="shared" si="5"/>
        <v>0.0055999998951645515</v>
      </c>
      <c r="AK30" s="6">
        <f t="shared" si="6"/>
        <v>289.6235548076096</v>
      </c>
      <c r="AL30" s="6">
        <f t="shared" si="7"/>
        <v>10.075370127600383</v>
      </c>
      <c r="AM30" s="6">
        <f t="shared" si="8"/>
        <v>0</v>
      </c>
    </row>
    <row r="31" spans="7:39" ht="15" customHeight="1">
      <c r="G31" s="6">
        <f t="shared" si="0"/>
        <v>4.326229770870052</v>
      </c>
      <c r="H31" s="6">
        <f t="shared" si="1"/>
        <v>10.800000000000004</v>
      </c>
      <c r="U31" s="6">
        <f t="shared" si="2"/>
        <v>4.817536741017118</v>
      </c>
      <c r="V31" s="6">
        <f t="shared" si="3"/>
        <v>0.0015999999700470023</v>
      </c>
      <c r="AI31" s="6">
        <f t="shared" si="4"/>
        <v>2.905029705849079</v>
      </c>
      <c r="AJ31" s="6">
        <f t="shared" si="5"/>
        <v>0.006199999883932182</v>
      </c>
      <c r="AK31" s="6">
        <f t="shared" si="6"/>
        <v>290.50301241830164</v>
      </c>
      <c r="AL31" s="6">
        <f t="shared" si="7"/>
        <v>-7.152527213113882</v>
      </c>
      <c r="AM31" s="6">
        <f t="shared" si="8"/>
        <v>0</v>
      </c>
    </row>
    <row r="32" spans="7:39" ht="15" customHeight="1">
      <c r="G32" s="6">
        <f t="shared" si="0"/>
        <v>4.267642127724433</v>
      </c>
      <c r="H32" s="6">
        <f t="shared" si="1"/>
        <v>11.200000000000005</v>
      </c>
      <c r="U32" s="6">
        <f t="shared" si="2"/>
        <v>6.845471059286858</v>
      </c>
      <c r="V32" s="6">
        <f t="shared" si="3"/>
        <v>0.0023999999550705095</v>
      </c>
      <c r="AI32" s="6">
        <f t="shared" si="4"/>
        <v>2.81091215507872</v>
      </c>
      <c r="AJ32" s="6">
        <f t="shared" si="5"/>
        <v>0.006799999872699813</v>
      </c>
      <c r="AK32" s="6">
        <f t="shared" si="6"/>
        <v>281.0912559859417</v>
      </c>
      <c r="AL32" s="6">
        <f t="shared" si="7"/>
        <v>-24.127042711463872</v>
      </c>
      <c r="AM32" s="6">
        <f t="shared" si="8"/>
        <v>0</v>
      </c>
    </row>
    <row r="33" spans="7:39" ht="15" customHeight="1">
      <c r="G33" s="6">
        <f t="shared" si="0"/>
        <v>4.209609522427057</v>
      </c>
      <c r="H33" s="6">
        <f t="shared" si="1"/>
        <v>11.600000000000005</v>
      </c>
      <c r="U33" s="6">
        <f t="shared" si="2"/>
        <v>8.44327925502013</v>
      </c>
      <c r="V33" s="6">
        <f t="shared" si="3"/>
        <v>0.0031999999400940168</v>
      </c>
      <c r="AI33" s="6">
        <f t="shared" si="4"/>
        <v>2.617216639855179</v>
      </c>
      <c r="AJ33" s="6">
        <f t="shared" si="5"/>
        <v>0.007399999861467443</v>
      </c>
      <c r="AK33" s="6">
        <f t="shared" si="6"/>
        <v>261.7217016743078</v>
      </c>
      <c r="AL33" s="6">
        <f t="shared" si="7"/>
        <v>-40.24684569340114</v>
      </c>
      <c r="AM33" s="6">
        <f t="shared" si="8"/>
        <v>0</v>
      </c>
    </row>
    <row r="34" spans="7:39" ht="15" customHeight="1">
      <c r="G34" s="6">
        <f t="shared" si="0"/>
        <v>4.152249134948095</v>
      </c>
      <c r="H34" s="6">
        <f t="shared" si="1"/>
        <v>12.000000000000005</v>
      </c>
      <c r="U34" s="6">
        <f t="shared" si="2"/>
        <v>9.510565162951524</v>
      </c>
      <c r="V34" s="6">
        <f t="shared" si="3"/>
        <v>0.003999999925117524</v>
      </c>
      <c r="AI34" s="6">
        <f t="shared" si="4"/>
        <v>2.330804920370721</v>
      </c>
      <c r="AJ34" s="6">
        <f t="shared" si="5"/>
        <v>0.007999999850235074</v>
      </c>
      <c r="AK34" s="6">
        <f t="shared" si="6"/>
        <v>233.08052560143798</v>
      </c>
      <c r="AL34" s="6">
        <f t="shared" si="7"/>
        <v>-54.940884101881636</v>
      </c>
      <c r="AM34" s="6">
        <f t="shared" si="8"/>
        <v>0</v>
      </c>
    </row>
    <row r="35" spans="7:39" ht="15" customHeight="1">
      <c r="G35" s="6">
        <f t="shared" si="0"/>
        <v>4.095653322763905</v>
      </c>
      <c r="H35" s="6">
        <f t="shared" si="1"/>
        <v>12.400000000000006</v>
      </c>
      <c r="U35" s="6">
        <f t="shared" si="2"/>
        <v>9.980267284282714</v>
      </c>
      <c r="V35" s="6">
        <f t="shared" si="3"/>
        <v>0.004799999910141031</v>
      </c>
      <c r="AI35" s="6">
        <f t="shared" si="4"/>
        <v>1.9618232745765316</v>
      </c>
      <c r="AJ35" s="6">
        <f t="shared" si="5"/>
        <v>0.008599999839002705</v>
      </c>
      <c r="AK35" s="6">
        <f t="shared" si="6"/>
        <v>196.18235570856066</v>
      </c>
      <c r="AL35" s="6">
        <f t="shared" si="7"/>
        <v>-67.68861430068056</v>
      </c>
      <c r="AM35" s="6">
        <f t="shared" si="8"/>
        <v>0</v>
      </c>
    </row>
    <row r="36" spans="7:39" ht="15" customHeight="1">
      <c r="G36" s="6">
        <f t="shared" si="0"/>
        <v>4.039893952783739</v>
      </c>
      <c r="H36" s="6">
        <f t="shared" si="1"/>
        <v>12.800000000000006</v>
      </c>
      <c r="U36" s="6">
        <f t="shared" si="2"/>
        <v>9.822872507286894</v>
      </c>
      <c r="V36" s="6">
        <f t="shared" si="3"/>
        <v>0.0055999998951645385</v>
      </c>
      <c r="AI36" s="6">
        <f t="shared" si="4"/>
        <v>1.5233430612279493</v>
      </c>
      <c r="AJ36" s="6">
        <f t="shared" si="5"/>
        <v>0.009199999827770335</v>
      </c>
      <c r="AK36" s="6">
        <f t="shared" si="6"/>
        <v>152.33432805944153</v>
      </c>
      <c r="AL36" s="6">
        <f t="shared" si="7"/>
        <v>-78.03844159221853</v>
      </c>
      <c r="AM36" s="6">
        <f t="shared" si="8"/>
        <v>0</v>
      </c>
    </row>
    <row r="37" spans="7:39" ht="15" customHeight="1">
      <c r="G37" s="6">
        <f t="shared" si="0"/>
        <v>3.9850259630479403</v>
      </c>
      <c r="H37" s="6">
        <f t="shared" si="1"/>
        <v>13.200000000000006</v>
      </c>
      <c r="U37" s="6">
        <f t="shared" si="2"/>
        <v>9.048270524660213</v>
      </c>
      <c r="V37" s="6">
        <f t="shared" si="3"/>
        <v>0.006399999880188046</v>
      </c>
      <c r="AI37" s="6">
        <f t="shared" si="4"/>
        <v>1.0308976604839204</v>
      </c>
      <c r="AJ37" s="6">
        <f t="shared" si="5"/>
        <v>0.009799999816537966</v>
      </c>
      <c r="AK37" s="6">
        <f t="shared" si="6"/>
        <v>103.08978089366114</v>
      </c>
      <c r="AL37" s="6">
        <f t="shared" si="7"/>
        <v>-85.62371818486285</v>
      </c>
      <c r="AM37" s="6">
        <f t="shared" si="8"/>
        <v>0</v>
      </c>
    </row>
    <row r="38" spans="7:39" ht="15" customHeight="1">
      <c r="G38" s="6">
        <f t="shared" si="0"/>
        <v>3.9310902994565833</v>
      </c>
      <c r="H38" s="6">
        <f t="shared" si="1"/>
        <v>13.600000000000007</v>
      </c>
      <c r="U38" s="6">
        <f t="shared" si="2"/>
        <v>7.705132427757918</v>
      </c>
      <c r="V38" s="6">
        <f t="shared" si="3"/>
        <v>0.007199999865211553</v>
      </c>
      <c r="AI38" s="6">
        <f t="shared" si="4"/>
        <v>0.5019321961708267</v>
      </c>
      <c r="AJ38" s="6">
        <f t="shared" si="5"/>
        <v>0.010399999805305597</v>
      </c>
      <c r="AK38" s="6">
        <f t="shared" si="6"/>
        <v>50.1932268450732</v>
      </c>
      <c r="AL38" s="6">
        <f t="shared" si="7"/>
        <v>-90.17573187373539</v>
      </c>
      <c r="AM38" s="6">
        <f t="shared" si="8"/>
        <v>0</v>
      </c>
    </row>
    <row r="39" spans="7:39" ht="15" customHeight="1">
      <c r="G39" s="6">
        <f t="shared" si="0"/>
        <v>3.8781163434903037</v>
      </c>
      <c r="H39" s="6">
        <f t="shared" si="1"/>
        <v>14.000000000000007</v>
      </c>
      <c r="U39" s="6">
        <f t="shared" si="2"/>
        <v>5.877852522924765</v>
      </c>
      <c r="V39" s="6">
        <f t="shared" si="3"/>
        <v>0.00799999985023506</v>
      </c>
      <c r="AI39" s="6">
        <f t="shared" si="4"/>
        <v>-0.044814466426213236</v>
      </c>
      <c r="AJ39" s="6">
        <f t="shared" si="5"/>
        <v>0.010999999794073227</v>
      </c>
      <c r="AK39" s="6">
        <f t="shared" si="6"/>
        <v>-4.481447287964542</v>
      </c>
      <c r="AL39" s="6">
        <f t="shared" si="7"/>
        <v>-91.53322530453497</v>
      </c>
      <c r="AM39" s="6">
        <f t="shared" si="8"/>
        <v>0</v>
      </c>
    </row>
    <row r="40" spans="7:39" ht="15" customHeight="1">
      <c r="G40" s="6">
        <f t="shared" si="0"/>
        <v>3.8261239239026463</v>
      </c>
      <c r="H40" s="6">
        <f t="shared" si="1"/>
        <v>14.400000000000007</v>
      </c>
      <c r="U40" s="6">
        <f t="shared" si="2"/>
        <v>3.6812455268468187</v>
      </c>
      <c r="V40" s="6">
        <f t="shared" si="3"/>
        <v>0.008799999835258566</v>
      </c>
      <c r="AI40" s="6">
        <f t="shared" si="4"/>
        <v>-0.5899735542081816</v>
      </c>
      <c r="AJ40" s="6">
        <f t="shared" si="5"/>
        <v>0.011599999782840858</v>
      </c>
      <c r="AK40" s="6">
        <f t="shared" si="6"/>
        <v>-58.997363916633525</v>
      </c>
      <c r="AL40" s="6">
        <f t="shared" si="7"/>
        <v>-89.6481085957072</v>
      </c>
      <c r="AM40" s="6">
        <f t="shared" si="8"/>
        <v>0</v>
      </c>
    </row>
    <row r="41" spans="7:39" ht="15" customHeight="1">
      <c r="G41" s="6">
        <f t="shared" si="0"/>
        <v>3.775124987246198</v>
      </c>
      <c r="H41" s="6">
        <f t="shared" si="1"/>
        <v>14.800000000000008</v>
      </c>
      <c r="U41" s="6">
        <f t="shared" si="2"/>
        <v>1.2533323356430894</v>
      </c>
      <c r="V41" s="6">
        <f t="shared" si="3"/>
        <v>0.009599999820282073</v>
      </c>
      <c r="AI41" s="6">
        <f t="shared" si="4"/>
        <v>-1.1142325347053637</v>
      </c>
      <c r="AJ41" s="6">
        <f t="shared" si="5"/>
        <v>0.012199999771608488</v>
      </c>
      <c r="AK41" s="6">
        <f t="shared" si="6"/>
        <v>-111.42326951585537</v>
      </c>
      <c r="AL41" s="6">
        <f t="shared" si="7"/>
        <v>-84.5871629464733</v>
      </c>
      <c r="AM41" s="6">
        <f t="shared" si="8"/>
        <v>0</v>
      </c>
    </row>
    <row r="42" spans="7:39" ht="15" customHeight="1">
      <c r="G42" s="6">
        <f t="shared" si="0"/>
        <v>3.725124987746298</v>
      </c>
      <c r="H42" s="6">
        <f t="shared" si="1"/>
        <v>15.200000000000008</v>
      </c>
      <c r="U42" s="6">
        <f t="shared" si="2"/>
        <v>-1.2533323356429946</v>
      </c>
      <c r="V42" s="6">
        <f t="shared" si="3"/>
        <v>0.01039999980530558</v>
      </c>
      <c r="AI42" s="6">
        <f t="shared" si="4"/>
        <v>-1.5990192721681975</v>
      </c>
      <c r="AJ42" s="6">
        <f t="shared" si="5"/>
        <v>0.012799999760376119</v>
      </c>
      <c r="AK42" s="6">
        <f t="shared" si="6"/>
        <v>-159.90195024322898</v>
      </c>
      <c r="AL42" s="6">
        <f t="shared" si="7"/>
        <v>-76.52967487955455</v>
      </c>
      <c r="AM42" s="6">
        <f t="shared" si="8"/>
        <v>0</v>
      </c>
    </row>
    <row r="43" spans="7:39" ht="15" customHeight="1">
      <c r="G43" s="6">
        <f t="shared" si="0"/>
        <v>3.6761240456216413</v>
      </c>
      <c r="H43" s="6">
        <f t="shared" si="1"/>
        <v>15.600000000000009</v>
      </c>
      <c r="U43" s="6">
        <f t="shared" si="2"/>
        <v>-3.681245526846734</v>
      </c>
      <c r="V43" s="6">
        <f t="shared" si="3"/>
        <v>0.011199999790329086</v>
      </c>
      <c r="AI43" s="6">
        <f t="shared" si="4"/>
        <v>-2.0271599547352106</v>
      </c>
      <c r="AJ43" s="6">
        <f t="shared" si="5"/>
        <v>0.01339999974914375</v>
      </c>
      <c r="AK43" s="6">
        <f t="shared" si="6"/>
        <v>-202.7160246652985</v>
      </c>
      <c r="AL43" s="6">
        <f t="shared" si="7"/>
        <v>-65.76108492672276</v>
      </c>
      <c r="AM43" s="6">
        <f t="shared" si="8"/>
        <v>0</v>
      </c>
    </row>
    <row r="44" spans="7:39" ht="15" customHeight="1">
      <c r="G44" s="6">
        <f t="shared" si="0"/>
        <v>3.628117913832199</v>
      </c>
      <c r="H44" s="6">
        <f t="shared" si="1"/>
        <v>16.000000000000007</v>
      </c>
      <c r="U44" s="6">
        <f t="shared" si="2"/>
        <v>-5.877852522924687</v>
      </c>
      <c r="V44" s="6">
        <f t="shared" si="3"/>
        <v>0.011999999775352592</v>
      </c>
      <c r="AI44" s="6">
        <f t="shared" si="4"/>
        <v>-2.3834874852800887</v>
      </c>
      <c r="AJ44" s="6">
        <f t="shared" si="5"/>
        <v>0.01399999973791138</v>
      </c>
      <c r="AK44" s="6">
        <f t="shared" si="6"/>
        <v>-238.3487828510212</v>
      </c>
      <c r="AL44" s="6">
        <f t="shared" si="7"/>
        <v>-52.66287575565808</v>
      </c>
      <c r="AM44" s="6">
        <f t="shared" si="8"/>
        <v>0</v>
      </c>
    </row>
    <row r="45" spans="7:39" ht="15" customHeight="1">
      <c r="G45" s="6">
        <f t="shared" si="0"/>
        <v>3.581098785920167</v>
      </c>
      <c r="H45" s="6">
        <f t="shared" si="1"/>
        <v>16.400000000000006</v>
      </c>
      <c r="U45" s="6">
        <f t="shared" si="2"/>
        <v>-7.705132427757854</v>
      </c>
      <c r="V45" s="6">
        <f t="shared" si="3"/>
        <v>0.012799999760376098</v>
      </c>
      <c r="AI45" s="6">
        <f t="shared" si="4"/>
        <v>-2.655378783388819</v>
      </c>
      <c r="AJ45" s="6">
        <f t="shared" si="5"/>
        <v>0.014599999726679011</v>
      </c>
      <c r="AK45" s="6">
        <f t="shared" si="6"/>
        <v>-265.53791657721933</v>
      </c>
      <c r="AL45" s="6">
        <f t="shared" si="7"/>
        <v>-37.699057956260944</v>
      </c>
      <c r="AM45" s="6">
        <f t="shared" si="8"/>
        <v>0</v>
      </c>
    </row>
    <row r="46" spans="7:39" ht="15" customHeight="1">
      <c r="G46" s="6">
        <f t="shared" si="0"/>
        <v>3.5350559717195518</v>
      </c>
      <c r="H46" s="6">
        <f t="shared" si="1"/>
        <v>16.800000000000004</v>
      </c>
      <c r="U46" s="6">
        <f t="shared" si="2"/>
        <v>-9.048270524660172</v>
      </c>
      <c r="V46" s="6">
        <f t="shared" si="3"/>
        <v>0.013599999745399605</v>
      </c>
      <c r="AI46" s="6">
        <f t="shared" si="4"/>
        <v>-2.8332019642764963</v>
      </c>
      <c r="AJ46" s="6">
        <f t="shared" si="5"/>
        <v>0.015199999715446642</v>
      </c>
      <c r="AK46" s="6">
        <f t="shared" si="6"/>
        <v>-283.32023722670004</v>
      </c>
      <c r="AL46" s="6">
        <f t="shared" si="7"/>
        <v>-21.399732234176106</v>
      </c>
      <c r="AM46" s="6">
        <f t="shared" si="8"/>
        <v>0</v>
      </c>
    </row>
    <row r="47" spans="7:39" ht="15" customHeight="1">
      <c r="G47" s="6">
        <f t="shared" si="0"/>
        <v>3.4899764629494356</v>
      </c>
      <c r="H47" s="6">
        <f t="shared" si="1"/>
        <v>17.200000000000003</v>
      </c>
      <c r="U47" s="6">
        <f t="shared" si="2"/>
        <v>-9.822872507286874</v>
      </c>
      <c r="V47" s="6">
        <f t="shared" si="3"/>
        <v>0.014399999730423111</v>
      </c>
      <c r="AI47" s="6">
        <f t="shared" si="4"/>
        <v>-2.910657553107741</v>
      </c>
      <c r="AJ47" s="6">
        <f t="shared" si="5"/>
        <v>0.015799999704214272</v>
      </c>
      <c r="AK47" s="6">
        <f t="shared" si="6"/>
        <v>-291.0657972252107</v>
      </c>
      <c r="AL47" s="6">
        <f t="shared" si="7"/>
        <v>-4.342310329016953</v>
      </c>
      <c r="AM47" s="6">
        <f t="shared" si="8"/>
        <v>0</v>
      </c>
    </row>
    <row r="48" spans="7:39" ht="15" customHeight="1">
      <c r="G48" s="6">
        <f t="shared" si="0"/>
        <v>3.4458454068447018</v>
      </c>
      <c r="H48" s="6">
        <f t="shared" si="1"/>
        <v>17.6</v>
      </c>
      <c r="U48" s="6">
        <f t="shared" si="2"/>
        <v>-9.98026728428272</v>
      </c>
      <c r="V48" s="6">
        <f t="shared" si="3"/>
        <v>0.015199999715446617</v>
      </c>
      <c r="AI48" s="6">
        <f t="shared" si="4"/>
        <v>-2.8850016470332944</v>
      </c>
      <c r="AJ48" s="6">
        <f t="shared" si="5"/>
        <v>0.016399999692981903</v>
      </c>
      <c r="AK48" s="6">
        <f t="shared" si="6"/>
        <v>-288.50020624831245</v>
      </c>
      <c r="AL48" s="6">
        <f t="shared" si="7"/>
        <v>12.868940084374408</v>
      </c>
      <c r="AM48" s="6">
        <f t="shared" si="8"/>
        <v>0</v>
      </c>
    </row>
    <row r="49" spans="7:39" ht="15" customHeight="1">
      <c r="G49" s="6">
        <f t="shared" si="0"/>
        <v>3.402646502835539</v>
      </c>
      <c r="H49" s="6">
        <f t="shared" si="1"/>
        <v>18</v>
      </c>
      <c r="U49" s="6">
        <f t="shared" si="2"/>
        <v>-9.510565162951556</v>
      </c>
      <c r="V49" s="6">
        <f t="shared" si="3"/>
        <v>0.015999999700470124</v>
      </c>
      <c r="AI49" s="6">
        <f t="shared" si="4"/>
        <v>-2.757143119316405</v>
      </c>
      <c r="AJ49" s="6">
        <f t="shared" si="5"/>
        <v>0.016999999681749534</v>
      </c>
      <c r="AK49" s="6">
        <f t="shared" si="6"/>
        <v>-275.7143516354182</v>
      </c>
      <c r="AL49" s="6">
        <f t="shared" si="7"/>
        <v>29.62430187956174</v>
      </c>
      <c r="AM49" s="6">
        <f t="shared" si="8"/>
        <v>0</v>
      </c>
    </row>
    <row r="50" spans="7:39" ht="15" customHeight="1">
      <c r="G50" s="6">
        <f t="shared" si="0"/>
        <v>3.3603623347213087</v>
      </c>
      <c r="H50" s="6">
        <f t="shared" si="1"/>
        <v>18.4</v>
      </c>
      <c r="U50" s="6">
        <f t="shared" si="2"/>
        <v>-8.443279255020189</v>
      </c>
      <c r="V50" s="6">
        <f t="shared" si="3"/>
        <v>0.01679999968549363</v>
      </c>
      <c r="AI50" s="6">
        <f t="shared" si="4"/>
        <v>-2.531611422044371</v>
      </c>
      <c r="AJ50" s="6">
        <f t="shared" si="5"/>
        <v>0.017599999670517164</v>
      </c>
      <c r="AK50" s="6">
        <f t="shared" si="6"/>
        <v>-253.16117866048336</v>
      </c>
      <c r="AL50" s="6">
        <f t="shared" si="7"/>
        <v>45.33020801168837</v>
      </c>
      <c r="AM50" s="6">
        <f t="shared" si="8"/>
        <v>0</v>
      </c>
    </row>
    <row r="51" spans="7:39" ht="15" customHeight="1">
      <c r="G51" s="6">
        <f t="shared" si="0"/>
        <v>3.318974648683003</v>
      </c>
      <c r="H51" s="6">
        <f t="shared" si="1"/>
        <v>18.799999999999997</v>
      </c>
      <c r="U51" s="6">
        <f t="shared" si="2"/>
        <v>-6.845471059286941</v>
      </c>
      <c r="V51" s="6">
        <f t="shared" si="3"/>
        <v>0.017599999670517136</v>
      </c>
      <c r="AI51" s="6">
        <f t="shared" si="4"/>
        <v>-2.216396128030217</v>
      </c>
      <c r="AJ51" s="6">
        <f t="shared" si="5"/>
        <v>0.018199999659284795</v>
      </c>
      <c r="AK51" s="6">
        <f t="shared" si="6"/>
        <v>-221.63964471986293</v>
      </c>
      <c r="AL51" s="6">
        <f t="shared" si="7"/>
        <v>59.43026892596015</v>
      </c>
      <c r="AM51" s="6">
        <f t="shared" si="8"/>
        <v>0</v>
      </c>
    </row>
    <row r="52" spans="7:39" ht="15" customHeight="1">
      <c r="G52" s="6">
        <f t="shared" si="0"/>
        <v>3.2784645857523396</v>
      </c>
      <c r="H52" s="6">
        <f t="shared" si="1"/>
        <v>19.199999999999996</v>
      </c>
      <c r="U52" s="6">
        <f t="shared" si="2"/>
        <v>-4.817536741017223</v>
      </c>
      <c r="V52" s="6">
        <f t="shared" si="3"/>
        <v>0.018399999655540643</v>
      </c>
      <c r="AI52" s="6">
        <f t="shared" si="4"/>
        <v>-1.8226638962126545</v>
      </c>
      <c r="AJ52" s="6">
        <f t="shared" si="5"/>
        <v>0.018799999648052425</v>
      </c>
      <c r="AK52" s="6">
        <f t="shared" si="6"/>
        <v>-182.26641586823163</v>
      </c>
      <c r="AL52" s="6">
        <f t="shared" si="7"/>
        <v>71.42498293500766</v>
      </c>
      <c r="AM52" s="6">
        <f t="shared" si="8"/>
        <v>0</v>
      </c>
    </row>
    <row r="53" spans="7:39" ht="15" customHeight="1">
      <c r="G53" s="6">
        <f t="shared" si="0"/>
        <v>3.238812875933638</v>
      </c>
      <c r="H53" s="6">
        <f t="shared" si="1"/>
        <v>19.599999999999994</v>
      </c>
      <c r="U53" s="6">
        <f t="shared" si="2"/>
        <v>-2.4868988716486222</v>
      </c>
      <c r="V53" s="6">
        <f t="shared" si="3"/>
        <v>0.01919999964056415</v>
      </c>
      <c r="AI53" s="6">
        <f t="shared" si="4"/>
        <v>-1.3643628871961178</v>
      </c>
      <c r="AJ53" s="6">
        <f t="shared" si="5"/>
        <v>0.019399999636820056</v>
      </c>
      <c r="AK53" s="6">
        <f t="shared" si="6"/>
        <v>-136.436308366891</v>
      </c>
      <c r="AL53" s="6">
        <f t="shared" si="7"/>
        <v>80.88943131518427</v>
      </c>
      <c r="AM53" s="6">
        <f t="shared" si="8"/>
        <v>0</v>
      </c>
    </row>
    <row r="54" spans="7:39" ht="15" customHeight="1">
      <c r="G54" s="6">
        <f t="shared" si="0"/>
        <v>3.200000000000001</v>
      </c>
      <c r="H54" s="6">
        <f>H53+dR</f>
        <v>19.999999999999993</v>
      </c>
      <c r="U54" s="6">
        <f t="shared" si="2"/>
        <v>-8.238635468282851E-14</v>
      </c>
      <c r="V54" s="6">
        <f t="shared" si="3"/>
        <v>0.019999999625587656</v>
      </c>
      <c r="AI54" s="6">
        <f t="shared" si="4"/>
        <v>-0.8577286427076085</v>
      </c>
      <c r="AJ54" s="6">
        <f t="shared" si="5"/>
        <v>0.019999999625587687</v>
      </c>
      <c r="AK54" s="6">
        <f t="shared" si="6"/>
        <v>-85.77287662233852</v>
      </c>
      <c r="AL54" s="6">
        <f t="shared" si="7"/>
        <v>87.48833126419119</v>
      </c>
      <c r="AM54" s="6">
        <f t="shared" si="8"/>
        <v>0</v>
      </c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spans="10:22" ht="15" customHeight="1">
      <c r="J61" t="s">
        <v>63</v>
      </c>
      <c r="L61" s="5" t="s">
        <v>50</v>
      </c>
      <c r="M61" s="5"/>
      <c r="N61" s="5" t="s">
        <v>51</v>
      </c>
      <c r="O61" s="5" t="s">
        <v>52</v>
      </c>
      <c r="P61" s="5"/>
      <c r="U61"/>
      <c r="V61"/>
    </row>
    <row r="62" spans="10:71" ht="15" customHeight="1">
      <c r="J62" s="3"/>
      <c r="K62" s="4"/>
      <c r="L62" s="6" t="s">
        <v>57</v>
      </c>
      <c r="M62" s="6" t="s">
        <v>38</v>
      </c>
      <c r="N62" s="6" t="s">
        <v>64</v>
      </c>
      <c r="O62" s="6" t="s">
        <v>65</v>
      </c>
      <c r="P62" s="6"/>
      <c r="T62" t="s">
        <v>62</v>
      </c>
      <c r="U62"/>
      <c r="V62"/>
      <c r="BP62" t="s">
        <v>102</v>
      </c>
      <c r="BQ62" t="s">
        <v>103</v>
      </c>
      <c r="BR62" t="s">
        <v>104</v>
      </c>
      <c r="BS62" t="s">
        <v>105</v>
      </c>
    </row>
    <row r="63" spans="10:71" ht="15" customHeight="1">
      <c r="J63" s="3" t="s">
        <v>35</v>
      </c>
      <c r="K63" s="4">
        <f>omega</f>
        <v>314.1592712402344</v>
      </c>
      <c r="L63" s="6">
        <f>Im*$AH$18*SIN(omega*M63+phiI)</f>
        <v>-0.9623766547109966</v>
      </c>
      <c r="M63" s="6">
        <f>K65</f>
        <v>-0.00999999981279384</v>
      </c>
      <c r="N63" s="6">
        <f>Um*$AH$19*SIN(omega*$M63+phiU)</f>
        <v>1.9247811873805336</v>
      </c>
      <c r="O63" s="6">
        <f>$AH$20*$N63*$L63/$AH$19/$AH$18</f>
        <v>-1.8523644801619379</v>
      </c>
      <c r="P63" s="6">
        <f>X4m*SIN(omega*$AJ63+phi4)</f>
        <v>0</v>
      </c>
      <c r="U63"/>
      <c r="V63"/>
      <c r="AE63" t="s">
        <v>74</v>
      </c>
      <c r="AP63" t="s">
        <v>81</v>
      </c>
      <c r="BP63">
        <v>1</v>
      </c>
      <c r="BQ63">
        <v>1</v>
      </c>
      <c r="BR63">
        <v>1</v>
      </c>
      <c r="BS63">
        <v>1</v>
      </c>
    </row>
    <row r="64" spans="10:67" ht="15" customHeight="1">
      <c r="J64" s="3"/>
      <c r="K64" s="4"/>
      <c r="L64" s="6">
        <f>Im*$AH$18*SIN(omega*M64+phiI)</f>
        <v>-1.0094439175562597</v>
      </c>
      <c r="M64" s="6">
        <f>$M63+$K$67</f>
        <v>-0.00939999982402621</v>
      </c>
      <c r="N64" s="6">
        <f>Um*$AH$19*SIN(omega*$M64+phiU)</f>
        <v>-56.2566674312687</v>
      </c>
      <c r="O64" s="6">
        <f aca="true" t="shared" si="9" ref="O64:O113">$AH$20*$N64*$L64/$AH$19/$AH$18</f>
        <v>56.787950760479525</v>
      </c>
      <c r="P64" s="6" t="e">
        <f aca="true" t="shared" si="10" ref="P64:P113">X4m*SIN(omega*$AJ64+phi4)</f>
        <v>#VALUE!</v>
      </c>
      <c r="U64"/>
      <c r="V64"/>
      <c r="AE64" s="14" t="s">
        <v>75</v>
      </c>
      <c r="AF64" s="14">
        <v>20</v>
      </c>
      <c r="AG64" s="14">
        <v>5</v>
      </c>
      <c r="AH64" s="14">
        <v>1</v>
      </c>
      <c r="AI64" s="14" t="s">
        <v>76</v>
      </c>
      <c r="AJ64" s="14" t="s">
        <v>77</v>
      </c>
      <c r="AK64" s="14" t="s">
        <v>79</v>
      </c>
      <c r="AL64" s="14" t="s">
        <v>82</v>
      </c>
      <c r="AM64" s="14" t="s">
        <v>78</v>
      </c>
      <c r="AO64" s="9" t="s">
        <v>83</v>
      </c>
      <c r="AZ64" t="s">
        <v>84</v>
      </c>
      <c r="BE64" t="s">
        <v>85</v>
      </c>
      <c r="BL64" t="s">
        <v>86</v>
      </c>
      <c r="BO64" t="s">
        <v>87</v>
      </c>
    </row>
    <row r="65" spans="10:71" ht="15" customHeight="1">
      <c r="J65" s="3" t="s">
        <v>39</v>
      </c>
      <c r="K65" s="4">
        <f>-PI()/omega</f>
        <v>-0.00999999981279384</v>
      </c>
      <c r="L65" s="6">
        <f aca="true" t="shared" si="11" ref="L65:L113">Im*$AH$18*SIN(omega*M65+phiI)</f>
        <v>-1.0207511263712739</v>
      </c>
      <c r="M65" s="6">
        <f aca="true" t="shared" si="12" ref="M65:M113">$M64+$K$67</f>
        <v>-0.008799999835258579</v>
      </c>
      <c r="N65" s="6">
        <f aca="true" t="shared" si="13" ref="N65:N113">Um*$AH$19*SIN(omega*$M65+phiU)</f>
        <v>-112.44519555981873</v>
      </c>
      <c r="O65" s="6">
        <f t="shared" si="9"/>
        <v>114.77856002272313</v>
      </c>
      <c r="P65" s="6">
        <f t="shared" si="10"/>
        <v>0</v>
      </c>
      <c r="U65"/>
      <c r="V65"/>
      <c r="AE65" s="14">
        <v>1</v>
      </c>
      <c r="AF65" s="14">
        <v>230</v>
      </c>
      <c r="AG65" s="14">
        <v>0.33</v>
      </c>
      <c r="AH65" s="14">
        <v>50</v>
      </c>
      <c r="AI65" s="14">
        <f>IF((AH65/(AF65*AG65))&gt;1,1,AH65/(AF65*AG65))</f>
        <v>0.6587615283267456</v>
      </c>
      <c r="AJ65" s="14">
        <f>SQRT(1-AI65*AI65)</f>
        <v>0.7523518118517495</v>
      </c>
      <c r="AK65" s="14">
        <f>AG65*AI65</f>
        <v>0.21739130434782605</v>
      </c>
      <c r="AL65" s="14">
        <v>0</v>
      </c>
      <c r="AM65" s="14">
        <f>AG65*AJ65</f>
        <v>0.24827609791107735</v>
      </c>
      <c r="AN65">
        <v>0</v>
      </c>
      <c r="AO65">
        <f>-PI()/2</f>
        <v>-1.5707963267948966</v>
      </c>
      <c r="AP65">
        <f>$AM$77*SIN(AO65)/2-$AM$77*SIN($AO$65)/2</f>
        <v>0</v>
      </c>
      <c r="AQ65">
        <f>$AK$77*COS(AO65)</f>
        <v>1.3316831031615433E-17</v>
      </c>
      <c r="AX65" s="7" t="s">
        <v>55</v>
      </c>
      <c r="AY65">
        <v>0</v>
      </c>
      <c r="AZ65">
        <v>-115.00006866455078</v>
      </c>
      <c r="BA65">
        <v>-345.00006103515625</v>
      </c>
      <c r="BB65">
        <v>-345.00006103515625</v>
      </c>
      <c r="BC65">
        <v>0</v>
      </c>
      <c r="BL65" t="s">
        <v>88</v>
      </c>
      <c r="BM65">
        <v>0</v>
      </c>
      <c r="BP65" t="s">
        <v>92</v>
      </c>
      <c r="BQ65" t="s">
        <v>93</v>
      </c>
      <c r="BR65" t="s">
        <v>94</v>
      </c>
      <c r="BS65" t="s">
        <v>95</v>
      </c>
    </row>
    <row r="66" spans="10:71" ht="15" customHeight="1">
      <c r="J66" s="3" t="s">
        <v>40</v>
      </c>
      <c r="K66" s="4">
        <f>2*PI()/omega</f>
        <v>0.01999999962558768</v>
      </c>
      <c r="L66" s="6">
        <f t="shared" si="11"/>
        <v>-0.9958977176466421</v>
      </c>
      <c r="M66" s="6">
        <f t="shared" si="12"/>
        <v>-0.008199999846490948</v>
      </c>
      <c r="N66" s="6">
        <f t="shared" si="13"/>
        <v>-164.65029657693935</v>
      </c>
      <c r="O66" s="6">
        <f t="shared" si="9"/>
        <v>163.97485457081663</v>
      </c>
      <c r="P66" s="6">
        <f t="shared" si="10"/>
        <v>0</v>
      </c>
      <c r="U66"/>
      <c r="V66"/>
      <c r="AE66" s="14">
        <v>2</v>
      </c>
      <c r="AF66" s="14">
        <v>230</v>
      </c>
      <c r="AG66" s="14">
        <v>0.345</v>
      </c>
      <c r="AH66" s="14">
        <v>49.5</v>
      </c>
      <c r="AI66" s="14">
        <f aca="true" t="shared" si="14" ref="AI66:AI74">IF((AH66/(AF66*AG66))&gt;1,1,AH66/(AF66*AG66))</f>
        <v>0.6238185255198488</v>
      </c>
      <c r="AJ66" s="14">
        <f aca="true" t="shared" si="15" ref="AJ66:AJ74">SQRT(1-AI66*AI66)</f>
        <v>0.7815692210023637</v>
      </c>
      <c r="AK66" s="14">
        <f aca="true" t="shared" si="16" ref="AK66:AK74">AG66*AI66</f>
        <v>0.21521739130434783</v>
      </c>
      <c r="AL66" s="14">
        <v>0</v>
      </c>
      <c r="AM66" s="14">
        <f aca="true" t="shared" si="17" ref="AM66:AM74">AG66*AJ66</f>
        <v>0.26964138124581544</v>
      </c>
      <c r="AN66">
        <v>0</v>
      </c>
      <c r="AO66">
        <f>AO65+PI()/32</f>
        <v>-1.4726215563702154</v>
      </c>
      <c r="AP66">
        <f aca="true" t="shared" si="18" ref="AP66:AP97">$AM$77*SIN(AO66)/2-$AM$77*SIN($AO$65)/2</f>
        <v>0.0011420146395715591</v>
      </c>
      <c r="AQ66">
        <f>$AK$77*COS(AO66)</f>
        <v>0.02130807398468712</v>
      </c>
      <c r="AX66" s="7" t="s">
        <v>56</v>
      </c>
      <c r="AY66">
        <v>0</v>
      </c>
      <c r="AZ66">
        <v>199.18580627441406</v>
      </c>
      <c r="BA66">
        <v>199.18580627441406</v>
      </c>
      <c r="BB66">
        <v>199.18580627441406</v>
      </c>
      <c r="BC66">
        <v>0</v>
      </c>
      <c r="BL66" t="s">
        <v>89</v>
      </c>
      <c r="BM66">
        <v>4.999949965167616E-07</v>
      </c>
      <c r="BO66" t="s">
        <v>38</v>
      </c>
      <c r="BP66" t="s">
        <v>57</v>
      </c>
      <c r="BQ66" t="s">
        <v>101</v>
      </c>
      <c r="BR66" t="s">
        <v>110</v>
      </c>
      <c r="BS66" t="s">
        <v>247</v>
      </c>
    </row>
    <row r="67" spans="10:71" ht="15" customHeight="1">
      <c r="J67" s="3" t="s">
        <v>41</v>
      </c>
      <c r="K67" s="4">
        <f>(K66-K65)/50</f>
        <v>0.0005999999887676303</v>
      </c>
      <c r="L67" s="6">
        <f t="shared" si="11"/>
        <v>-0.9357641357769181</v>
      </c>
      <c r="M67" s="6">
        <f t="shared" si="12"/>
        <v>-0.007599999857723317</v>
      </c>
      <c r="N67" s="6">
        <f t="shared" si="13"/>
        <v>-211.02257875263132</v>
      </c>
      <c r="O67" s="6">
        <f t="shared" si="9"/>
        <v>197.46736103587267</v>
      </c>
      <c r="P67" s="6">
        <f t="shared" si="10"/>
        <v>0</v>
      </c>
      <c r="U67"/>
      <c r="V67"/>
      <c r="AE67" s="14">
        <v>3</v>
      </c>
      <c r="AF67" s="14">
        <v>230</v>
      </c>
      <c r="AG67" s="14">
        <v>0.36</v>
      </c>
      <c r="AH67" s="14">
        <v>48.5</v>
      </c>
      <c r="AI67" s="14">
        <f t="shared" si="14"/>
        <v>0.5857487922705314</v>
      </c>
      <c r="AJ67" s="14">
        <f t="shared" si="15"/>
        <v>0.8104926602712783</v>
      </c>
      <c r="AK67" s="14">
        <f t="shared" si="16"/>
        <v>0.2108695652173913</v>
      </c>
      <c r="AL67" s="14">
        <v>0</v>
      </c>
      <c r="AM67" s="14">
        <f t="shared" si="17"/>
        <v>0.29177735769766017</v>
      </c>
      <c r="AN67">
        <v>0</v>
      </c>
      <c r="AO67">
        <f aca="true" t="shared" si="19" ref="AO67:AO81">AO66+PI()/32</f>
        <v>-1.3744467859455343</v>
      </c>
      <c r="AP67">
        <f t="shared" si="18"/>
        <v>0.004557060333018337</v>
      </c>
      <c r="AQ67">
        <f aca="true" t="shared" si="20" ref="AQ67:AQ97">$AK$77*COS(AO67)</f>
        <v>0.042410939568723584</v>
      </c>
      <c r="BL67" t="s">
        <v>90</v>
      </c>
      <c r="BM67">
        <f>($BM66-$BM65)/65</f>
        <v>7.692230715642486E-09</v>
      </c>
      <c r="BO67">
        <f>BM65</f>
        <v>0</v>
      </c>
      <c r="BP67" t="e">
        <f>TransientState1($BO67)*mnoznik1</f>
        <v>#VALUE!</v>
      </c>
      <c r="BQ67" t="e">
        <f>TransientState2($BO67,$BP67/mnoznik1,$BP68/mnoznik1)*mnoznik2</f>
        <v>#VALUE!</v>
      </c>
      <c r="BR67" t="e">
        <f>TransientState3($BO67,$BP67/mnoznik1,$BP68/mnoznik1,$BQ67/mnoznik2)*mnoznik3</f>
        <v>#VALUE!</v>
      </c>
      <c r="BS67" t="e">
        <f>TransientState4($BO67,$BP67/mnoznik1,$BP68/mnoznik1,$BQ67/mnoznik2)*mnoznik4</f>
        <v>#VALUE!</v>
      </c>
    </row>
    <row r="68" spans="10:71" ht="15" customHeight="1">
      <c r="J68" s="3"/>
      <c r="K68" s="3"/>
      <c r="L68" s="6">
        <f t="shared" si="11"/>
        <v>-0.8424806428789903</v>
      </c>
      <c r="M68" s="6">
        <f t="shared" si="12"/>
        <v>-0.006999999868955687</v>
      </c>
      <c r="N68" s="6">
        <f t="shared" si="13"/>
        <v>-249.9192808722614</v>
      </c>
      <c r="O68" s="6">
        <f t="shared" si="9"/>
        <v>210.55215641711771</v>
      </c>
      <c r="P68" s="6">
        <f t="shared" si="10"/>
        <v>0</v>
      </c>
      <c r="U68"/>
      <c r="V68"/>
      <c r="AE68" s="14">
        <v>4</v>
      </c>
      <c r="AF68" s="14">
        <v>230</v>
      </c>
      <c r="AG68" s="14">
        <v>0.375</v>
      </c>
      <c r="AH68" s="14">
        <v>47</v>
      </c>
      <c r="AI68" s="14">
        <f t="shared" si="14"/>
        <v>0.5449275362318841</v>
      </c>
      <c r="AJ68" s="14">
        <f t="shared" si="15"/>
        <v>0.8384831424997456</v>
      </c>
      <c r="AK68" s="14">
        <f t="shared" si="16"/>
        <v>0.2043478260869565</v>
      </c>
      <c r="AL68" s="14">
        <v>0</v>
      </c>
      <c r="AM68" s="14">
        <f t="shared" si="17"/>
        <v>0.31443117843740465</v>
      </c>
      <c r="AN68">
        <v>0</v>
      </c>
      <c r="AO68">
        <f t="shared" si="19"/>
        <v>-1.2762720155208531</v>
      </c>
      <c r="AP68">
        <f t="shared" si="18"/>
        <v>0.010212248323458684</v>
      </c>
      <c r="AQ68">
        <f t="shared" si="20"/>
        <v>0.06310536462053537</v>
      </c>
      <c r="AX68" s="7" t="s">
        <v>55</v>
      </c>
      <c r="AY68">
        <v>0</v>
      </c>
      <c r="AZ68">
        <v>230</v>
      </c>
      <c r="BA68">
        <v>344.9999694824219</v>
      </c>
      <c r="BB68">
        <v>344.9999694824219</v>
      </c>
      <c r="BC68">
        <v>0</v>
      </c>
      <c r="BL68" t="s">
        <v>91</v>
      </c>
      <c r="BM68">
        <v>3</v>
      </c>
      <c r="BO68">
        <f>$BO67+$BM$67</f>
        <v>7.692230715642486E-09</v>
      </c>
      <c r="BP68" t="e">
        <f aca="true" t="shared" si="21" ref="BP68:BP131">TransientState1($BO68)*mnoznik1</f>
        <v>#VALUE!</v>
      </c>
      <c r="BQ68" t="e">
        <f aca="true" t="shared" si="22" ref="BQ68:BQ131">TransientState2($BO68,$BP68/mnoznik1,$BP69/mnoznik1)*mnoznik2</f>
        <v>#VALUE!</v>
      </c>
      <c r="BR68" t="e">
        <f aca="true" t="shared" si="23" ref="BR68:BR131">TransientState3($BO68,$BP68/mnoznik1,$BP69/mnoznik1,$BQ68/mnoznik2)*mnoznik3</f>
        <v>#VALUE!</v>
      </c>
      <c r="BS68" t="e">
        <f aca="true" t="shared" si="24" ref="BS68:BS131">TransientState4($BO68,$BP68/mnoznik1,$BP69/mnoznik1,$BQ68/mnoznik2)*mnoznik4</f>
        <v>#VALUE!</v>
      </c>
    </row>
    <row r="69" spans="10:71" ht="15" customHeight="1">
      <c r="J69" s="3" t="s">
        <v>66</v>
      </c>
      <c r="K69" s="3">
        <v>1.0213909149169922</v>
      </c>
      <c r="L69" s="6">
        <f t="shared" si="11"/>
        <v>-0.7193518531945648</v>
      </c>
      <c r="M69" s="6">
        <f t="shared" si="12"/>
        <v>-0.006399999880188056</v>
      </c>
      <c r="N69" s="6">
        <f t="shared" si="13"/>
        <v>-279.9624678715779</v>
      </c>
      <c r="O69" s="6">
        <f t="shared" si="9"/>
        <v>201.3915200883434</v>
      </c>
      <c r="P69" s="6">
        <f t="shared" si="10"/>
        <v>0</v>
      </c>
      <c r="U69"/>
      <c r="V69"/>
      <c r="AE69" s="14">
        <v>5</v>
      </c>
      <c r="AF69" s="14">
        <v>230</v>
      </c>
      <c r="AG69" s="14">
        <v>0.392</v>
      </c>
      <c r="AH69" s="14">
        <v>44.5</v>
      </c>
      <c r="AI69" s="14">
        <f t="shared" si="14"/>
        <v>0.493566992014197</v>
      </c>
      <c r="AJ69" s="14">
        <f t="shared" si="15"/>
        <v>0.8697077810357094</v>
      </c>
      <c r="AK69" s="14">
        <f t="shared" si="16"/>
        <v>0.19347826086956524</v>
      </c>
      <c r="AL69" s="14">
        <v>0</v>
      </c>
      <c r="AM69" s="14">
        <f t="shared" si="17"/>
        <v>0.3409254501659981</v>
      </c>
      <c r="AN69">
        <v>0</v>
      </c>
      <c r="AO69">
        <f t="shared" si="19"/>
        <v>-1.178097245096172</v>
      </c>
      <c r="AP69">
        <f t="shared" si="18"/>
        <v>0.018053116059104396</v>
      </c>
      <c r="AQ69">
        <f t="shared" si="20"/>
        <v>0.08319205051415003</v>
      </c>
      <c r="AX69" s="7" t="s">
        <v>56</v>
      </c>
      <c r="AY69">
        <v>0</v>
      </c>
      <c r="AZ69">
        <v>0</v>
      </c>
      <c r="BA69">
        <v>199.1858673095703</v>
      </c>
      <c r="BB69">
        <v>199.1858673095703</v>
      </c>
      <c r="BC69">
        <v>0</v>
      </c>
      <c r="BL69" t="s">
        <v>96</v>
      </c>
      <c r="BM69">
        <v>10</v>
      </c>
      <c r="BO69">
        <f aca="true" t="shared" si="25" ref="BO69:BO132">$BO68+$BM$67</f>
        <v>1.5384461431284972E-08</v>
      </c>
      <c r="BP69" t="e">
        <f t="shared" si="21"/>
        <v>#VALUE!</v>
      </c>
      <c r="BQ69" t="e">
        <f t="shared" si="22"/>
        <v>#VALUE!</v>
      </c>
      <c r="BR69" t="e">
        <f t="shared" si="23"/>
        <v>#VALUE!</v>
      </c>
      <c r="BS69" t="e">
        <f t="shared" si="24"/>
        <v>#VALUE!</v>
      </c>
    </row>
    <row r="70" spans="10:71" ht="15" customHeight="1">
      <c r="J70" s="3" t="s">
        <v>67</v>
      </c>
      <c r="K70" s="3">
        <v>1.2292016744613647</v>
      </c>
      <c r="L70" s="6">
        <f t="shared" si="11"/>
        <v>-0.5707396654831626</v>
      </c>
      <c r="M70" s="6">
        <f t="shared" si="12"/>
        <v>-0.0057999998914204254</v>
      </c>
      <c r="N70" s="6">
        <f t="shared" si="13"/>
        <v>-300.0878448733208</v>
      </c>
      <c r="O70" s="6">
        <f t="shared" si="9"/>
        <v>171.27203619856232</v>
      </c>
      <c r="P70" s="6">
        <f t="shared" si="10"/>
        <v>0</v>
      </c>
      <c r="U70"/>
      <c r="V70"/>
      <c r="AE70" s="14">
        <v>6</v>
      </c>
      <c r="AF70" s="14">
        <v>230</v>
      </c>
      <c r="AG70" s="14">
        <v>0.41</v>
      </c>
      <c r="AH70" s="14">
        <v>41.5</v>
      </c>
      <c r="AI70" s="14">
        <f t="shared" si="14"/>
        <v>0.440084835630965</v>
      </c>
      <c r="AJ70" s="14">
        <f t="shared" si="15"/>
        <v>0.8979562001833199</v>
      </c>
      <c r="AK70" s="14">
        <f t="shared" si="16"/>
        <v>0.18043478260869564</v>
      </c>
      <c r="AL70" s="14">
        <v>0</v>
      </c>
      <c r="AM70" s="14">
        <f t="shared" si="17"/>
        <v>0.3681620420751611</v>
      </c>
      <c r="AN70">
        <v>0</v>
      </c>
      <c r="AO70">
        <f t="shared" si="19"/>
        <v>-1.0799224746714908</v>
      </c>
      <c r="AP70">
        <f t="shared" si="18"/>
        <v>0.02800415169740686</v>
      </c>
      <c r="AQ70">
        <f t="shared" si="20"/>
        <v>0.10247755148391263</v>
      </c>
      <c r="BL70" t="s">
        <v>97</v>
      </c>
      <c r="BM70">
        <v>0.10000000149011612</v>
      </c>
      <c r="BO70">
        <f t="shared" si="25"/>
        <v>2.3076692146927457E-08</v>
      </c>
      <c r="BP70" t="e">
        <f t="shared" si="21"/>
        <v>#VALUE!</v>
      </c>
      <c r="BQ70" t="e">
        <f t="shared" si="22"/>
        <v>#VALUE!</v>
      </c>
      <c r="BR70" t="e">
        <f t="shared" si="23"/>
        <v>#VALUE!</v>
      </c>
      <c r="BS70" t="e">
        <f t="shared" si="24"/>
        <v>#VALUE!</v>
      </c>
    </row>
    <row r="71" spans="10:71" ht="15" customHeight="1">
      <c r="J71" s="3" t="s">
        <v>68</v>
      </c>
      <c r="K71" s="3">
        <v>310.3216247558594</v>
      </c>
      <c r="L71" s="6">
        <f t="shared" si="11"/>
        <v>-0.4019087405839696</v>
      </c>
      <c r="M71" s="6">
        <f t="shared" si="12"/>
        <v>-0.005199999902652795</v>
      </c>
      <c r="N71" s="6">
        <f t="shared" si="13"/>
        <v>-309.5824603638451</v>
      </c>
      <c r="O71" s="6">
        <f t="shared" si="9"/>
        <v>124.42389675171967</v>
      </c>
      <c r="P71" s="6">
        <f t="shared" si="10"/>
        <v>0</v>
      </c>
      <c r="U71"/>
      <c r="V71"/>
      <c r="AE71" s="14">
        <v>7</v>
      </c>
      <c r="AF71" s="14">
        <v>230</v>
      </c>
      <c r="AG71" s="14" t="s">
        <v>109</v>
      </c>
      <c r="AH71" s="14">
        <v>37</v>
      </c>
      <c r="AI71" s="14">
        <f t="shared" si="14"/>
        <v>0.3758634701340918</v>
      </c>
      <c r="AJ71" s="14">
        <f t="shared" si="15"/>
        <v>0.926675051902639</v>
      </c>
      <c r="AK71" s="14">
        <f t="shared" si="16"/>
        <v>0.1608695652173913</v>
      </c>
      <c r="AL71" s="14">
        <v>0</v>
      </c>
      <c r="AM71" s="14">
        <f t="shared" si="17"/>
        <v>0.3966169222143295</v>
      </c>
      <c r="AN71">
        <v>0</v>
      </c>
      <c r="AO71">
        <f t="shared" si="19"/>
        <v>-0.9817477042468098</v>
      </c>
      <c r="AP71">
        <f t="shared" si="18"/>
        <v>0.039969521325379814</v>
      </c>
      <c r="AQ71">
        <f t="shared" si="20"/>
        <v>0.1207761376129571</v>
      </c>
      <c r="AX71" s="7" t="s">
        <v>55</v>
      </c>
      <c r="AY71">
        <v>0</v>
      </c>
      <c r="AZ71">
        <v>-114.99996185302734</v>
      </c>
      <c r="BA71">
        <v>0.0001068115234375</v>
      </c>
      <c r="BB71">
        <v>0.0001068115234375</v>
      </c>
      <c r="BC71">
        <v>0</v>
      </c>
      <c r="BL71" t="s">
        <v>98</v>
      </c>
      <c r="BM71">
        <v>12</v>
      </c>
      <c r="BO71">
        <f t="shared" si="25"/>
        <v>3.0768922862569944E-08</v>
      </c>
      <c r="BP71" t="e">
        <f t="shared" si="21"/>
        <v>#VALUE!</v>
      </c>
      <c r="BQ71" t="e">
        <f t="shared" si="22"/>
        <v>#VALUE!</v>
      </c>
      <c r="BR71" t="e">
        <f t="shared" si="23"/>
        <v>#VALUE!</v>
      </c>
      <c r="BS71" t="e">
        <f t="shared" si="24"/>
        <v>#VALUE!</v>
      </c>
    </row>
    <row r="72" spans="10:71" ht="15" customHeight="1">
      <c r="J72" s="3" t="s">
        <v>69</v>
      </c>
      <c r="K72" s="3">
        <v>-0.006202576216310263</v>
      </c>
      <c r="L72" s="6">
        <f t="shared" si="11"/>
        <v>-0.2188399981809519</v>
      </c>
      <c r="M72" s="6">
        <f t="shared" si="12"/>
        <v>-0.004599999913885164</v>
      </c>
      <c r="N72" s="6">
        <f t="shared" si="13"/>
        <v>-308.1099628559284</v>
      </c>
      <c r="O72" s="6">
        <f t="shared" si="9"/>
        <v>67.42678371092452</v>
      </c>
      <c r="P72" s="6">
        <f t="shared" si="10"/>
        <v>0</v>
      </c>
      <c r="U72"/>
      <c r="V72"/>
      <c r="AE72" s="14">
        <v>8</v>
      </c>
      <c r="AF72" s="14">
        <v>230</v>
      </c>
      <c r="AG72" s="14">
        <v>0.442</v>
      </c>
      <c r="AH72" s="14">
        <v>31</v>
      </c>
      <c r="AI72" s="14">
        <f t="shared" si="14"/>
        <v>0.304938028723195</v>
      </c>
      <c r="AJ72" s="14">
        <f t="shared" si="15"/>
        <v>0.9523721954353833</v>
      </c>
      <c r="AK72" s="14">
        <f t="shared" si="16"/>
        <v>0.13478260869565217</v>
      </c>
      <c r="AL72" s="14">
        <v>0</v>
      </c>
      <c r="AM72" s="14">
        <f t="shared" si="17"/>
        <v>0.4209485103824394</v>
      </c>
      <c r="AN72">
        <v>0</v>
      </c>
      <c r="AO72">
        <f t="shared" si="19"/>
        <v>-0.8835729338221288</v>
      </c>
      <c r="AP72">
        <f t="shared" si="18"/>
        <v>0.053833991892569544</v>
      </c>
      <c r="AQ72">
        <f t="shared" si="20"/>
        <v>0.13791158351383606</v>
      </c>
      <c r="AX72" s="7" t="s">
        <v>56</v>
      </c>
      <c r="AY72">
        <v>0</v>
      </c>
      <c r="AZ72">
        <v>-199.1858673095703</v>
      </c>
      <c r="BA72">
        <v>-398.3716735839844</v>
      </c>
      <c r="BB72">
        <v>-398.3716735839844</v>
      </c>
      <c r="BC72">
        <v>0</v>
      </c>
      <c r="BL72" t="s">
        <v>99</v>
      </c>
      <c r="BM72">
        <v>1.2000000476837158</v>
      </c>
      <c r="BO72">
        <f t="shared" si="25"/>
        <v>3.846115357821243E-08</v>
      </c>
      <c r="BP72" t="e">
        <f t="shared" si="21"/>
        <v>#VALUE!</v>
      </c>
      <c r="BQ72" t="e">
        <f t="shared" si="22"/>
        <v>#VALUE!</v>
      </c>
      <c r="BR72" t="e">
        <f t="shared" si="23"/>
        <v>#VALUE!</v>
      </c>
      <c r="BS72" t="e">
        <f t="shared" si="24"/>
        <v>#VALUE!</v>
      </c>
    </row>
    <row r="73" spans="10:71" ht="15" customHeight="1">
      <c r="J73" s="3"/>
      <c r="K73" s="3"/>
      <c r="L73" s="6">
        <f t="shared" si="11"/>
        <v>-0.028018739741307332</v>
      </c>
      <c r="M73" s="6">
        <f t="shared" si="12"/>
        <v>-0.0039999999251175335</v>
      </c>
      <c r="N73" s="6">
        <f t="shared" si="13"/>
        <v>-295.72251630789157</v>
      </c>
      <c r="O73" s="6">
        <f t="shared" si="9"/>
        <v>8.285772220075327</v>
      </c>
      <c r="P73" s="6">
        <f t="shared" si="10"/>
        <v>0</v>
      </c>
      <c r="U73"/>
      <c r="V73"/>
      <c r="AE73" s="14">
        <v>9</v>
      </c>
      <c r="AF73" s="14">
        <v>230</v>
      </c>
      <c r="AG73" s="14" t="s">
        <v>80</v>
      </c>
      <c r="AH73" s="14">
        <v>24</v>
      </c>
      <c r="AI73" s="14">
        <f t="shared" si="14"/>
        <v>0.22933588150979453</v>
      </c>
      <c r="AJ73" s="14">
        <f t="shared" si="15"/>
        <v>0.9733473447090332</v>
      </c>
      <c r="AK73" s="14">
        <f t="shared" si="16"/>
        <v>0.10434782608695652</v>
      </c>
      <c r="AL73" s="14">
        <v>0</v>
      </c>
      <c r="AM73" s="14">
        <f t="shared" si="17"/>
        <v>0.4428730418426101</v>
      </c>
      <c r="AN73">
        <v>0</v>
      </c>
      <c r="AO73">
        <f t="shared" si="19"/>
        <v>-0.7853981633974477</v>
      </c>
      <c r="AP73">
        <f t="shared" si="18"/>
        <v>0.06946404096832337</v>
      </c>
      <c r="AQ73">
        <f t="shared" si="20"/>
        <v>0.15371886547533647</v>
      </c>
      <c r="BL73" t="s">
        <v>106</v>
      </c>
      <c r="BM73" s="2">
        <v>1000000</v>
      </c>
      <c r="BO73">
        <f t="shared" si="25"/>
        <v>4.615338429385492E-08</v>
      </c>
      <c r="BP73" t="e">
        <f t="shared" si="21"/>
        <v>#VALUE!</v>
      </c>
      <c r="BQ73" t="e">
        <f t="shared" si="22"/>
        <v>#VALUE!</v>
      </c>
      <c r="BR73" t="e">
        <f t="shared" si="23"/>
        <v>#VALUE!</v>
      </c>
      <c r="BS73" t="e">
        <f t="shared" si="24"/>
        <v>#VALUE!</v>
      </c>
    </row>
    <row r="74" spans="10:73" ht="15" customHeight="1">
      <c r="J74" s="3"/>
      <c r="K74" s="3"/>
      <c r="L74" s="6">
        <f t="shared" si="11"/>
        <v>0.1637950965222088</v>
      </c>
      <c r="M74" s="6">
        <f t="shared" si="12"/>
        <v>-0.0033999999363499033</v>
      </c>
      <c r="N74" s="6">
        <f t="shared" si="13"/>
        <v>-272.85895218936884</v>
      </c>
      <c r="O74" s="6">
        <f t="shared" si="9"/>
        <v>-44.692958410806426</v>
      </c>
      <c r="P74" s="6">
        <f t="shared" si="10"/>
        <v>0</v>
      </c>
      <c r="U74"/>
      <c r="V74"/>
      <c r="AE74" s="14">
        <v>10</v>
      </c>
      <c r="AF74" s="14">
        <v>230</v>
      </c>
      <c r="AG74" s="14">
        <v>0.475</v>
      </c>
      <c r="AH74" s="14">
        <v>5.8</v>
      </c>
      <c r="AI74" s="14">
        <f t="shared" si="14"/>
        <v>0.05308924485125858</v>
      </c>
      <c r="AJ74" s="14">
        <f t="shared" si="15"/>
        <v>0.9985897716685882</v>
      </c>
      <c r="AK74" s="14">
        <f t="shared" si="16"/>
        <v>0.025217391304347823</v>
      </c>
      <c r="AL74" s="14">
        <v>0</v>
      </c>
      <c r="AM74" s="14">
        <f t="shared" si="17"/>
        <v>0.47433014154257935</v>
      </c>
      <c r="AN74">
        <v>0</v>
      </c>
      <c r="AO74">
        <f t="shared" si="19"/>
        <v>-0.6872233929727667</v>
      </c>
      <c r="AP74">
        <f t="shared" si="18"/>
        <v>0.08670914263578791</v>
      </c>
      <c r="AQ74">
        <f t="shared" si="20"/>
        <v>0.1680457507310298</v>
      </c>
      <c r="BL74" t="s">
        <v>107</v>
      </c>
      <c r="BM74" s="2">
        <v>0</v>
      </c>
      <c r="BO74">
        <f t="shared" si="25"/>
        <v>5.384561500949741E-08</v>
      </c>
      <c r="BP74" t="e">
        <f t="shared" si="21"/>
        <v>#VALUE!</v>
      </c>
      <c r="BQ74" t="e">
        <f t="shared" si="22"/>
        <v>#VALUE!</v>
      </c>
      <c r="BR74" t="e">
        <f t="shared" si="23"/>
        <v>#VALUE!</v>
      </c>
      <c r="BS74" t="e">
        <f t="shared" si="24"/>
        <v>#VALUE!</v>
      </c>
      <c r="BU74" t="s">
        <v>100</v>
      </c>
    </row>
    <row r="75" spans="10:71" ht="15" customHeight="1">
      <c r="J75" s="3"/>
      <c r="K75" s="3"/>
      <c r="L75" s="6">
        <f t="shared" si="11"/>
        <v>0.34980640983258887</v>
      </c>
      <c r="M75" s="6">
        <f t="shared" si="12"/>
        <v>-0.002799999947582273</v>
      </c>
      <c r="N75" s="6">
        <f t="shared" si="13"/>
        <v>-240.32922365772006</v>
      </c>
      <c r="O75" s="6">
        <f t="shared" si="9"/>
        <v>-84.06870290556034</v>
      </c>
      <c r="P75" s="6">
        <f t="shared" si="10"/>
        <v>0</v>
      </c>
      <c r="U75"/>
      <c r="V75"/>
      <c r="AE75" s="5"/>
      <c r="AF75" s="5"/>
      <c r="AG75" s="5"/>
      <c r="AH75" s="5"/>
      <c r="AO75">
        <f t="shared" si="19"/>
        <v>-0.5890486225480857</v>
      </c>
      <c r="AP75">
        <f t="shared" si="18"/>
        <v>0.10540321713877393</v>
      </c>
      <c r="AQ75">
        <f t="shared" si="20"/>
        <v>0.18075426354403162</v>
      </c>
      <c r="BL75" t="s">
        <v>108</v>
      </c>
      <c r="BM75">
        <v>0</v>
      </c>
      <c r="BO75">
        <f t="shared" si="25"/>
        <v>6.153784572513989E-08</v>
      </c>
      <c r="BP75" t="e">
        <f t="shared" si="21"/>
        <v>#VALUE!</v>
      </c>
      <c r="BQ75" t="e">
        <f t="shared" si="22"/>
        <v>#VALUE!</v>
      </c>
      <c r="BR75" t="e">
        <f t="shared" si="23"/>
        <v>#VALUE!</v>
      </c>
      <c r="BS75" t="e">
        <f t="shared" si="24"/>
        <v>#VALUE!</v>
      </c>
    </row>
    <row r="76" spans="10:71" ht="15" customHeight="1">
      <c r="J76" s="3"/>
      <c r="K76" s="3"/>
      <c r="L76" s="6">
        <f t="shared" si="11"/>
        <v>0.5234256566812444</v>
      </c>
      <c r="M76" s="6">
        <f t="shared" si="12"/>
        <v>-0.002199999958814643</v>
      </c>
      <c r="N76" s="6">
        <f t="shared" si="13"/>
        <v>-199.28571256363512</v>
      </c>
      <c r="O76" s="6">
        <f t="shared" si="9"/>
        <v>-104.31125496581043</v>
      </c>
      <c r="P76" s="6">
        <f t="shared" si="10"/>
        <v>0</v>
      </c>
      <c r="U76"/>
      <c r="V76"/>
      <c r="AE76" s="5"/>
      <c r="AF76" s="5"/>
      <c r="AG76" s="5"/>
      <c r="AH76" s="5"/>
      <c r="AO76">
        <f t="shared" si="19"/>
        <v>-0.4908738521234046</v>
      </c>
      <c r="AP76">
        <f t="shared" si="18"/>
        <v>0.12536623032059704</v>
      </c>
      <c r="AQ76">
        <f t="shared" si="20"/>
        <v>0.19172201398877287</v>
      </c>
      <c r="BO76">
        <f t="shared" si="25"/>
        <v>6.923007644078237E-08</v>
      </c>
      <c r="BP76" t="e">
        <f t="shared" si="21"/>
        <v>#VALUE!</v>
      </c>
      <c r="BQ76" t="e">
        <f t="shared" si="22"/>
        <v>#VALUE!</v>
      </c>
      <c r="BR76" t="e">
        <f t="shared" si="23"/>
        <v>#VALUE!</v>
      </c>
      <c r="BS76" t="e">
        <f t="shared" si="24"/>
        <v>#VALUE!</v>
      </c>
    </row>
    <row r="77" spans="12:71" ht="15" customHeight="1">
      <c r="L77" s="6">
        <f t="shared" si="11"/>
        <v>0.6785022886919674</v>
      </c>
      <c r="M77" s="6">
        <f t="shared" si="12"/>
        <v>-0.0015999999700470127</v>
      </c>
      <c r="N77" s="6">
        <f t="shared" si="13"/>
        <v>-151.1824057495616</v>
      </c>
      <c r="O77" s="6">
        <f t="shared" si="9"/>
        <v>-102.5776083110352</v>
      </c>
      <c r="P77" s="6">
        <f t="shared" si="10"/>
        <v>0</v>
      </c>
      <c r="U77"/>
      <c r="V77"/>
      <c r="AE77" s="5"/>
      <c r="AF77" s="5"/>
      <c r="AG77" s="5"/>
      <c r="AH77" s="5"/>
      <c r="AK77" s="5">
        <f>MAX(AK65:AK74)</f>
        <v>0.21739130434782605</v>
      </c>
      <c r="AM77" s="5">
        <f>MAX(AM65:AM74)</f>
        <v>0.47433014154257935</v>
      </c>
      <c r="AO77">
        <f t="shared" si="19"/>
        <v>-0.3926990816987236</v>
      </c>
      <c r="AP77">
        <f t="shared" si="18"/>
        <v>0.14640592745142322</v>
      </c>
      <c r="AQ77">
        <f t="shared" si="20"/>
        <v>0.20084337663288843</v>
      </c>
      <c r="BO77">
        <f t="shared" si="25"/>
        <v>7.692230715642485E-08</v>
      </c>
      <c r="BP77" t="e">
        <f t="shared" si="21"/>
        <v>#VALUE!</v>
      </c>
      <c r="BQ77" t="e">
        <f t="shared" si="22"/>
        <v>#VALUE!</v>
      </c>
      <c r="BR77" t="e">
        <f t="shared" si="23"/>
        <v>#VALUE!</v>
      </c>
      <c r="BS77" t="e">
        <f t="shared" si="24"/>
        <v>#VALUE!</v>
      </c>
    </row>
    <row r="78" spans="12:71" ht="15" customHeight="1">
      <c r="L78" s="6">
        <f t="shared" si="11"/>
        <v>0.8095426388634668</v>
      </c>
      <c r="M78" s="6">
        <f t="shared" si="12"/>
        <v>-0.0009999999812793825</v>
      </c>
      <c r="N78" s="6">
        <f t="shared" si="13"/>
        <v>-97.7233868409368</v>
      </c>
      <c r="O78" s="6">
        <f t="shared" si="9"/>
        <v>-79.11124846188736</v>
      </c>
      <c r="P78" s="6">
        <f t="shared" si="10"/>
        <v>0</v>
      </c>
      <c r="U78"/>
      <c r="V78"/>
      <c r="AE78" s="5"/>
      <c r="AF78" s="5"/>
      <c r="AG78" s="5"/>
      <c r="AH78" s="5"/>
      <c r="AO78">
        <f t="shared" si="19"/>
        <v>-0.29452431127404255</v>
      </c>
      <c r="AP78">
        <f t="shared" si="18"/>
        <v>0.16831968474641423</v>
      </c>
      <c r="AQ78">
        <f t="shared" si="20"/>
        <v>0.2080305077678715</v>
      </c>
      <c r="BO78">
        <f t="shared" si="25"/>
        <v>8.461453787206733E-08</v>
      </c>
      <c r="BP78" t="e">
        <f t="shared" si="21"/>
        <v>#VALUE!</v>
      </c>
      <c r="BQ78" t="e">
        <f t="shared" si="22"/>
        <v>#VALUE!</v>
      </c>
      <c r="BR78" t="e">
        <f t="shared" si="23"/>
        <v>#VALUE!</v>
      </c>
      <c r="BS78" t="e">
        <f t="shared" si="24"/>
        <v>#VALUE!</v>
      </c>
    </row>
    <row r="79" spans="12:71" ht="15" customHeight="1">
      <c r="L79" s="6">
        <f t="shared" si="11"/>
        <v>0.9119045374617177</v>
      </c>
      <c r="M79" s="6">
        <f t="shared" si="12"/>
        <v>-0.0003999999925117522</v>
      </c>
      <c r="N79" s="6">
        <f t="shared" si="13"/>
        <v>-40.80246823419823</v>
      </c>
      <c r="O79" s="6">
        <f t="shared" si="9"/>
        <v>-37.20795592240297</v>
      </c>
      <c r="P79" s="6">
        <f t="shared" si="10"/>
        <v>0</v>
      </c>
      <c r="U79"/>
      <c r="V79"/>
      <c r="AE79" s="5"/>
      <c r="AF79" s="5"/>
      <c r="AG79" s="5"/>
      <c r="AH79" s="5"/>
      <c r="AO79">
        <f t="shared" si="19"/>
        <v>-0.19634954084936151</v>
      </c>
      <c r="AP79">
        <f t="shared" si="18"/>
        <v>0.19089646074354105</v>
      </c>
      <c r="AQ79">
        <f t="shared" si="20"/>
        <v>0.21321419139200662</v>
      </c>
      <c r="BO79">
        <f t="shared" si="25"/>
        <v>9.230676858770981E-08</v>
      </c>
      <c r="BP79" t="e">
        <f t="shared" si="21"/>
        <v>#VALUE!</v>
      </c>
      <c r="BQ79" t="e">
        <f t="shared" si="22"/>
        <v>#VALUE!</v>
      </c>
      <c r="BR79" t="e">
        <f t="shared" si="23"/>
        <v>#VALUE!</v>
      </c>
      <c r="BS79" t="e">
        <f t="shared" si="24"/>
        <v>#VALUE!</v>
      </c>
    </row>
    <row r="80" spans="12:71" ht="15" customHeight="1">
      <c r="L80" s="6">
        <f t="shared" si="11"/>
        <v>0.9819617631971076</v>
      </c>
      <c r="M80" s="6">
        <f t="shared" si="12"/>
        <v>0.0001999999962558781</v>
      </c>
      <c r="N80" s="6">
        <f t="shared" si="13"/>
        <v>17.563898151506322</v>
      </c>
      <c r="O80" s="6">
        <f t="shared" si="9"/>
        <v>17.247076397467566</v>
      </c>
      <c r="P80" s="6">
        <f t="shared" si="10"/>
        <v>0</v>
      </c>
      <c r="U80"/>
      <c r="V80"/>
      <c r="AE80" s="5"/>
      <c r="AF80" s="5"/>
      <c r="AG80" s="5"/>
      <c r="AH80" s="5"/>
      <c r="AO80">
        <f t="shared" si="19"/>
        <v>-0.09817477042468048</v>
      </c>
      <c r="AP80">
        <f t="shared" si="18"/>
        <v>0.21391882874823015</v>
      </c>
      <c r="AQ80">
        <f t="shared" si="20"/>
        <v>0.21634450579830364</v>
      </c>
      <c r="BO80">
        <f t="shared" si="25"/>
        <v>9.99989993033523E-08</v>
      </c>
      <c r="BP80" t="e">
        <f t="shared" si="21"/>
        <v>#VALUE!</v>
      </c>
      <c r="BQ80" t="e">
        <f t="shared" si="22"/>
        <v>#VALUE!</v>
      </c>
      <c r="BR80" t="e">
        <f t="shared" si="23"/>
        <v>#VALUE!</v>
      </c>
      <c r="BS80" t="e">
        <f t="shared" si="24"/>
        <v>#VALUE!</v>
      </c>
    </row>
    <row r="81" spans="12:71" ht="15" customHeight="1">
      <c r="L81" s="6">
        <f t="shared" si="11"/>
        <v>1.0172325039214472</v>
      </c>
      <c r="M81" s="6">
        <f t="shared" si="12"/>
        <v>0.0007999999850235084</v>
      </c>
      <c r="N81" s="6">
        <f t="shared" si="13"/>
        <v>75.3080546888419</v>
      </c>
      <c r="O81" s="6">
        <f t="shared" si="9"/>
        <v>76.60580103658393</v>
      </c>
      <c r="P81" s="6">
        <f t="shared" si="10"/>
        <v>0</v>
      </c>
      <c r="U81"/>
      <c r="V81"/>
      <c r="AE81" s="5"/>
      <c r="AF81" s="5"/>
      <c r="AG81" s="5"/>
      <c r="AH81" s="5"/>
      <c r="AO81">
        <f t="shared" si="19"/>
        <v>5.551115123125783E-16</v>
      </c>
      <c r="AP81">
        <f t="shared" si="18"/>
        <v>0.23716507077128982</v>
      </c>
      <c r="AQ81">
        <f t="shared" si="20"/>
        <v>0.21739130434782605</v>
      </c>
      <c r="BO81">
        <f t="shared" si="25"/>
        <v>1.0769123001899478E-07</v>
      </c>
      <c r="BP81" t="e">
        <f t="shared" si="21"/>
        <v>#VALUE!</v>
      </c>
      <c r="BQ81" t="e">
        <f t="shared" si="22"/>
        <v>#VALUE!</v>
      </c>
      <c r="BR81" t="e">
        <f t="shared" si="23"/>
        <v>#VALUE!</v>
      </c>
      <c r="BS81" t="e">
        <f t="shared" si="24"/>
        <v>#VALUE!</v>
      </c>
    </row>
    <row r="82" spans="12:71" ht="15" customHeight="1">
      <c r="L82" s="6">
        <f t="shared" si="11"/>
        <v>1.0164672760606093</v>
      </c>
      <c r="M82" s="6">
        <f t="shared" si="12"/>
        <v>0.0013999999737911387</v>
      </c>
      <c r="N82" s="6">
        <f t="shared" si="13"/>
        <v>130.3843858445502</v>
      </c>
      <c r="O82" s="6">
        <f t="shared" si="9"/>
        <v>132.5314615202454</v>
      </c>
      <c r="P82" s="6">
        <f t="shared" si="10"/>
        <v>0</v>
      </c>
      <c r="U82"/>
      <c r="V82"/>
      <c r="AE82" s="5"/>
      <c r="AF82" s="5"/>
      <c r="AG82" s="5"/>
      <c r="AH82" s="5"/>
      <c r="AO82">
        <f aca="true" t="shared" si="26" ref="AO82:AO97">AO81+PI()/32</f>
        <v>0.09817477042468159</v>
      </c>
      <c r="AP82">
        <f t="shared" si="18"/>
        <v>0.2604113127943495</v>
      </c>
      <c r="AQ82">
        <f t="shared" si="20"/>
        <v>0.2163445057983036</v>
      </c>
      <c r="BO82">
        <f t="shared" si="25"/>
        <v>1.1538346073463726E-07</v>
      </c>
      <c r="BP82" t="e">
        <f t="shared" si="21"/>
        <v>#VALUE!</v>
      </c>
      <c r="BQ82" t="e">
        <f t="shared" si="22"/>
        <v>#VALUE!</v>
      </c>
      <c r="BR82" t="e">
        <f t="shared" si="23"/>
        <v>#VALUE!</v>
      </c>
      <c r="BS82" t="e">
        <f t="shared" si="24"/>
        <v>#VALUE!</v>
      </c>
    </row>
    <row r="83" spans="12:71" ht="15" customHeight="1">
      <c r="L83" s="6">
        <f t="shared" si="11"/>
        <v>0.9796931881930625</v>
      </c>
      <c r="M83" s="6">
        <f t="shared" si="12"/>
        <v>0.001999999962558769</v>
      </c>
      <c r="N83" s="6">
        <f t="shared" si="13"/>
        <v>180.8417851295416</v>
      </c>
      <c r="O83" s="6">
        <f t="shared" si="9"/>
        <v>177.16946503208536</v>
      </c>
      <c r="P83" s="6">
        <f t="shared" si="10"/>
        <v>0</v>
      </c>
      <c r="U83"/>
      <c r="V83"/>
      <c r="AE83" s="5"/>
      <c r="AF83" s="5"/>
      <c r="AG83" s="5"/>
      <c r="AH83" s="5"/>
      <c r="AO83">
        <f t="shared" si="26"/>
        <v>0.19634954084936262</v>
      </c>
      <c r="AP83">
        <f t="shared" si="18"/>
        <v>0.2834336807990386</v>
      </c>
      <c r="AQ83">
        <f t="shared" si="20"/>
        <v>0.21321419139200656</v>
      </c>
      <c r="BO83">
        <f t="shared" si="25"/>
        <v>1.2307569145027975E-07</v>
      </c>
      <c r="BP83" t="e">
        <f t="shared" si="21"/>
        <v>#VALUE!</v>
      </c>
      <c r="BQ83" t="e">
        <f t="shared" si="22"/>
        <v>#VALUE!</v>
      </c>
      <c r="BR83" t="e">
        <f t="shared" si="23"/>
        <v>#VALUE!</v>
      </c>
      <c r="BS83" t="e">
        <f t="shared" si="24"/>
        <v>#VALUE!</v>
      </c>
    </row>
    <row r="84" spans="12:71" ht="15" customHeight="1">
      <c r="L84" s="6">
        <f t="shared" si="11"/>
        <v>0.9082129807149653</v>
      </c>
      <c r="M84" s="6">
        <f t="shared" si="12"/>
        <v>0.002599999951326399</v>
      </c>
      <c r="N84" s="6">
        <f t="shared" si="13"/>
        <v>224.89277401898119</v>
      </c>
      <c r="O84" s="6">
        <f t="shared" si="9"/>
        <v>204.250536633036</v>
      </c>
      <c r="P84" s="6">
        <f t="shared" si="10"/>
        <v>0</v>
      </c>
      <c r="U84"/>
      <c r="V84"/>
      <c r="AE84" s="5"/>
      <c r="AF84" s="5"/>
      <c r="AG84" s="5"/>
      <c r="AH84" s="5"/>
      <c r="AO84">
        <f t="shared" si="26"/>
        <v>0.29452431127404366</v>
      </c>
      <c r="AP84">
        <f t="shared" si="18"/>
        <v>0.30601045679616534</v>
      </c>
      <c r="AQ84">
        <f t="shared" si="20"/>
        <v>0.20803050776787144</v>
      </c>
      <c r="BO84">
        <f t="shared" si="25"/>
        <v>1.3076792216592224E-07</v>
      </c>
      <c r="BP84" t="e">
        <f t="shared" si="21"/>
        <v>#VALUE!</v>
      </c>
      <c r="BQ84" t="e">
        <f t="shared" si="22"/>
        <v>#VALUE!</v>
      </c>
      <c r="BR84" t="e">
        <f t="shared" si="23"/>
        <v>#VALUE!</v>
      </c>
      <c r="BS84" t="e">
        <f t="shared" si="24"/>
        <v>#VALUE!</v>
      </c>
    </row>
    <row r="85" spans="12:71" ht="15" customHeight="1">
      <c r="L85" s="6">
        <f t="shared" si="11"/>
        <v>0.8045588756121589</v>
      </c>
      <c r="M85" s="6">
        <f t="shared" si="12"/>
        <v>0.0031999999400940293</v>
      </c>
      <c r="N85" s="6">
        <f t="shared" si="13"/>
        <v>260.97682427016497</v>
      </c>
      <c r="O85" s="6">
        <f t="shared" si="9"/>
        <v>209.9712202956359</v>
      </c>
      <c r="P85" s="6">
        <f t="shared" si="10"/>
        <v>0</v>
      </c>
      <c r="U85"/>
      <c r="V85"/>
      <c r="AE85" s="5"/>
      <c r="AF85" s="5"/>
      <c r="AG85" s="5"/>
      <c r="AH85" s="5"/>
      <c r="AO85">
        <f t="shared" si="26"/>
        <v>0.3926990816987247</v>
      </c>
      <c r="AP85">
        <f t="shared" si="18"/>
        <v>0.32792421409115635</v>
      </c>
      <c r="AQ85">
        <f t="shared" si="20"/>
        <v>0.20084337663288834</v>
      </c>
      <c r="BO85">
        <f t="shared" si="25"/>
        <v>1.3846015288156474E-07</v>
      </c>
      <c r="BP85" t="e">
        <f t="shared" si="21"/>
        <v>#VALUE!</v>
      </c>
      <c r="BQ85" t="e">
        <f t="shared" si="22"/>
        <v>#VALUE!</v>
      </c>
      <c r="BR85" t="e">
        <f t="shared" si="23"/>
        <v>#VALUE!</v>
      </c>
      <c r="BS85" t="e">
        <f t="shared" si="24"/>
        <v>#VALUE!</v>
      </c>
    </row>
    <row r="86" spans="12:71" ht="15" customHeight="1">
      <c r="L86" s="6">
        <f t="shared" si="11"/>
        <v>0.6724028712338999</v>
      </c>
      <c r="M86" s="6">
        <f t="shared" si="12"/>
        <v>0.0037999999288616595</v>
      </c>
      <c r="N86" s="6">
        <f t="shared" si="13"/>
        <v>287.81564041350777</v>
      </c>
      <c r="O86" s="6">
        <f t="shared" si="9"/>
        <v>193.52806300006628</v>
      </c>
      <c r="P86" s="6">
        <f t="shared" si="10"/>
        <v>0</v>
      </c>
      <c r="U86"/>
      <c r="V86"/>
      <c r="AE86" s="5"/>
      <c r="AF86" s="5"/>
      <c r="AG86" s="5"/>
      <c r="AH86" s="5"/>
      <c r="AO86">
        <f t="shared" si="26"/>
        <v>0.49087385212340573</v>
      </c>
      <c r="AP86">
        <f t="shared" si="18"/>
        <v>0.34896391122198256</v>
      </c>
      <c r="AQ86">
        <f t="shared" si="20"/>
        <v>0.19172201398877275</v>
      </c>
      <c r="BO86">
        <f t="shared" si="25"/>
        <v>1.4615238359720723E-07</v>
      </c>
      <c r="BP86" t="e">
        <f t="shared" si="21"/>
        <v>#VALUE!</v>
      </c>
      <c r="BQ86" t="e">
        <f t="shared" si="22"/>
        <v>#VALUE!</v>
      </c>
      <c r="BR86" t="e">
        <f t="shared" si="23"/>
        <v>#VALUE!</v>
      </c>
      <c r="BS86" t="e">
        <f t="shared" si="24"/>
        <v>#VALUE!</v>
      </c>
    </row>
    <row r="87" spans="12:71" ht="15" customHeight="1">
      <c r="L87" s="6">
        <f t="shared" si="11"/>
        <v>0.5164266599206893</v>
      </c>
      <c r="M87" s="6">
        <f t="shared" si="12"/>
        <v>0.00439999991762929</v>
      </c>
      <c r="N87" s="6">
        <f t="shared" si="13"/>
        <v>304.45844400683785</v>
      </c>
      <c r="O87" s="6">
        <f t="shared" si="9"/>
        <v>157.23045732310146</v>
      </c>
      <c r="P87" s="6">
        <f t="shared" si="10"/>
        <v>0</v>
      </c>
      <c r="U87"/>
      <c r="V87"/>
      <c r="AE87" s="5"/>
      <c r="AF87" s="5"/>
      <c r="AG87" s="5"/>
      <c r="AH87" s="5"/>
      <c r="AO87">
        <f t="shared" si="26"/>
        <v>0.5890486225480868</v>
      </c>
      <c r="AP87">
        <f t="shared" si="18"/>
        <v>0.3689269244038056</v>
      </c>
      <c r="AQ87">
        <f t="shared" si="20"/>
        <v>0.18075426354403148</v>
      </c>
      <c r="BO87">
        <f t="shared" si="25"/>
        <v>1.5384461431284973E-07</v>
      </c>
      <c r="BP87" t="e">
        <f t="shared" si="21"/>
        <v>#VALUE!</v>
      </c>
      <c r="BQ87" t="e">
        <f t="shared" si="22"/>
        <v>#VALUE!</v>
      </c>
      <c r="BR87" t="e">
        <f t="shared" si="23"/>
        <v>#VALUE!</v>
      </c>
      <c r="BS87" t="e">
        <f t="shared" si="24"/>
        <v>#VALUE!</v>
      </c>
    </row>
    <row r="88" spans="12:71" ht="15" customHeight="1">
      <c r="L88" s="6">
        <f t="shared" si="11"/>
        <v>0.3421557767190868</v>
      </c>
      <c r="M88" s="6">
        <f t="shared" si="12"/>
        <v>0.004999999906396921</v>
      </c>
      <c r="N88" s="6">
        <f t="shared" si="13"/>
        <v>310.3156554357145</v>
      </c>
      <c r="O88" s="6">
        <f t="shared" si="9"/>
        <v>106.17629411369941</v>
      </c>
      <c r="P88" s="6">
        <f t="shared" si="10"/>
        <v>0</v>
      </c>
      <c r="U88"/>
      <c r="V88"/>
      <c r="AE88" s="5"/>
      <c r="AF88" s="5"/>
      <c r="AG88" s="5"/>
      <c r="AH88" s="5"/>
      <c r="AO88">
        <f t="shared" si="26"/>
        <v>0.6872233929727678</v>
      </c>
      <c r="AP88">
        <f t="shared" si="18"/>
        <v>0.38762099890679164</v>
      </c>
      <c r="AQ88">
        <f t="shared" si="20"/>
        <v>0.16804575073102967</v>
      </c>
      <c r="BO88">
        <f t="shared" si="25"/>
        <v>1.6153684502849222E-07</v>
      </c>
      <c r="BP88" t="e">
        <f t="shared" si="21"/>
        <v>#VALUE!</v>
      </c>
      <c r="BQ88" t="e">
        <f t="shared" si="22"/>
        <v>#VALUE!</v>
      </c>
      <c r="BR88" t="e">
        <f t="shared" si="23"/>
        <v>#VALUE!</v>
      </c>
      <c r="BS88" t="e">
        <f t="shared" si="24"/>
        <v>#VALUE!</v>
      </c>
    </row>
    <row r="89" spans="12:71" ht="15" customHeight="1">
      <c r="L89" s="6">
        <f t="shared" si="11"/>
        <v>0.15576385454797204</v>
      </c>
      <c r="M89" s="6">
        <f t="shared" si="12"/>
        <v>0.0055999998951645515</v>
      </c>
      <c r="N89" s="6">
        <f t="shared" si="13"/>
        <v>305.1797800652003</v>
      </c>
      <c r="O89" s="6">
        <f t="shared" si="9"/>
        <v>47.53597887305796</v>
      </c>
      <c r="P89" s="6">
        <f t="shared" si="10"/>
        <v>0</v>
      </c>
      <c r="U89"/>
      <c r="V89"/>
      <c r="AO89">
        <f t="shared" si="26"/>
        <v>0.7853981633974488</v>
      </c>
      <c r="AP89">
        <f t="shared" si="18"/>
        <v>0.40486610057425615</v>
      </c>
      <c r="AQ89">
        <f t="shared" si="20"/>
        <v>0.1537188654753363</v>
      </c>
      <c r="BO89">
        <f t="shared" si="25"/>
        <v>1.6922907574413472E-07</v>
      </c>
      <c r="BP89" t="e">
        <f t="shared" si="21"/>
        <v>#VALUE!</v>
      </c>
      <c r="BQ89" t="e">
        <f t="shared" si="22"/>
        <v>#VALUE!</v>
      </c>
      <c r="BR89" t="e">
        <f t="shared" si="23"/>
        <v>#VALUE!</v>
      </c>
      <c r="BS89" t="e">
        <f t="shared" si="24"/>
        <v>#VALUE!</v>
      </c>
    </row>
    <row r="90" spans="12:71" ht="15" customHeight="1">
      <c r="L90" s="6">
        <f t="shared" si="11"/>
        <v>-0.03614607982542522</v>
      </c>
      <c r="M90" s="6">
        <f t="shared" si="12"/>
        <v>0.006199999883932182</v>
      </c>
      <c r="N90" s="6">
        <f t="shared" si="13"/>
        <v>289.23275884074843</v>
      </c>
      <c r="O90" s="6">
        <f t="shared" si="9"/>
        <v>-10.454630389185654</v>
      </c>
      <c r="P90" s="6">
        <f t="shared" si="10"/>
        <v>0</v>
      </c>
      <c r="U90"/>
      <c r="V90"/>
      <c r="AO90">
        <f t="shared" si="26"/>
        <v>0.8835729338221299</v>
      </c>
      <c r="AP90">
        <f t="shared" si="18"/>
        <v>0.42049614965001003</v>
      </c>
      <c r="AQ90">
        <f t="shared" si="20"/>
        <v>0.13791158351383587</v>
      </c>
      <c r="BO90">
        <f t="shared" si="25"/>
        <v>1.769213064597772E-07</v>
      </c>
      <c r="BP90" t="e">
        <f t="shared" si="21"/>
        <v>#VALUE!</v>
      </c>
      <c r="BQ90" t="e">
        <f t="shared" si="22"/>
        <v>#VALUE!</v>
      </c>
      <c r="BR90" t="e">
        <f t="shared" si="23"/>
        <v>#VALUE!</v>
      </c>
      <c r="BS90" t="e">
        <f t="shared" si="24"/>
        <v>#VALUE!</v>
      </c>
    </row>
    <row r="91" spans="12:71" ht="15" customHeight="1">
      <c r="L91" s="6">
        <f t="shared" si="11"/>
        <v>-0.2267755213006449</v>
      </c>
      <c r="M91" s="6">
        <f t="shared" si="12"/>
        <v>0.006799999872699813</v>
      </c>
      <c r="N91" s="6">
        <f t="shared" si="13"/>
        <v>263.03952293950493</v>
      </c>
      <c r="O91" s="6">
        <f t="shared" si="9"/>
        <v>-59.65092493727918</v>
      </c>
      <c r="P91" s="6">
        <f t="shared" si="10"/>
        <v>0</v>
      </c>
      <c r="U91"/>
      <c r="V91"/>
      <c r="AO91">
        <f t="shared" si="26"/>
        <v>0.9817477042468109</v>
      </c>
      <c r="AP91">
        <f t="shared" si="18"/>
        <v>0.4343606202171997</v>
      </c>
      <c r="AQ91">
        <f t="shared" si="20"/>
        <v>0.1207761376129569</v>
      </c>
      <c r="BO91">
        <f t="shared" si="25"/>
        <v>1.846135371754197E-07</v>
      </c>
      <c r="BP91" t="e">
        <f t="shared" si="21"/>
        <v>#VALUE!</v>
      </c>
      <c r="BQ91" t="e">
        <f t="shared" si="22"/>
        <v>#VALUE!</v>
      </c>
      <c r="BR91" t="e">
        <f t="shared" si="23"/>
        <v>#VALUE!</v>
      </c>
      <c r="BS91" t="e">
        <f t="shared" si="24"/>
        <v>#VALUE!</v>
      </c>
    </row>
    <row r="92" spans="12:71" ht="15" customHeight="1">
      <c r="L92" s="6">
        <f t="shared" si="11"/>
        <v>-0.4093713268765265</v>
      </c>
      <c r="M92" s="6">
        <f t="shared" si="12"/>
        <v>0.007399999861467443</v>
      </c>
      <c r="N92" s="6">
        <f t="shared" si="13"/>
        <v>227.52798080171576</v>
      </c>
      <c r="O92" s="6">
        <f t="shared" si="9"/>
        <v>-93.14343140233522</v>
      </c>
      <c r="P92" s="6">
        <f t="shared" si="10"/>
        <v>0</v>
      </c>
      <c r="U92"/>
      <c r="V92"/>
      <c r="AO92">
        <f t="shared" si="26"/>
        <v>1.079922474671492</v>
      </c>
      <c r="AP92">
        <f t="shared" si="18"/>
        <v>0.44632598984517263</v>
      </c>
      <c r="AQ92">
        <f t="shared" si="20"/>
        <v>0.10247755148391242</v>
      </c>
      <c r="BO92">
        <f t="shared" si="25"/>
        <v>1.923057678910622E-07</v>
      </c>
      <c r="BP92" t="e">
        <f t="shared" si="21"/>
        <v>#VALUE!</v>
      </c>
      <c r="BQ92" t="e">
        <f t="shared" si="22"/>
        <v>#VALUE!</v>
      </c>
      <c r="BR92" t="e">
        <f t="shared" si="23"/>
        <v>#VALUE!</v>
      </c>
      <c r="BS92" t="e">
        <f t="shared" si="24"/>
        <v>#VALUE!</v>
      </c>
    </row>
    <row r="93" spans="12:71" ht="15" customHeight="1">
      <c r="L93" s="6">
        <f t="shared" si="11"/>
        <v>-0.5774649491087518</v>
      </c>
      <c r="M93" s="6">
        <f t="shared" si="12"/>
        <v>0.007999999850235074</v>
      </c>
      <c r="N93" s="6">
        <f t="shared" si="13"/>
        <v>183.9561465116296</v>
      </c>
      <c r="O93" s="6">
        <f t="shared" si="9"/>
        <v>-106.22822678358028</v>
      </c>
      <c r="P93" s="6">
        <f t="shared" si="10"/>
        <v>0</v>
      </c>
      <c r="U93"/>
      <c r="V93"/>
      <c r="AO93">
        <f t="shared" si="26"/>
        <v>1.1780972450961729</v>
      </c>
      <c r="AP93">
        <f t="shared" si="18"/>
        <v>0.45627702548347504</v>
      </c>
      <c r="AQ93">
        <f t="shared" si="20"/>
        <v>0.08319205051414985</v>
      </c>
      <c r="BO93">
        <f t="shared" si="25"/>
        <v>1.999979986067047E-07</v>
      </c>
      <c r="BP93" t="e">
        <f t="shared" si="21"/>
        <v>#VALUE!</v>
      </c>
      <c r="BQ93" t="e">
        <f t="shared" si="22"/>
        <v>#VALUE!</v>
      </c>
      <c r="BR93" t="e">
        <f t="shared" si="23"/>
        <v>#VALUE!</v>
      </c>
      <c r="BS93" t="e">
        <f t="shared" si="24"/>
        <v>#VALUE!</v>
      </c>
    </row>
    <row r="94" spans="12:71" ht="15" customHeight="1">
      <c r="L94" s="6">
        <f t="shared" si="11"/>
        <v>-0.7251015876279098</v>
      </c>
      <c r="M94" s="6">
        <f t="shared" si="12"/>
        <v>0.008599999839002705</v>
      </c>
      <c r="N94" s="6">
        <f t="shared" si="13"/>
        <v>133.86757402138915</v>
      </c>
      <c r="O94" s="6">
        <f t="shared" si="9"/>
        <v>-97.067590454806</v>
      </c>
      <c r="P94" s="6">
        <f t="shared" si="10"/>
        <v>0</v>
      </c>
      <c r="U94"/>
      <c r="V94"/>
      <c r="AO94">
        <f t="shared" si="26"/>
        <v>1.276272015520854</v>
      </c>
      <c r="AP94">
        <f t="shared" si="18"/>
        <v>0.4641178932191207</v>
      </c>
      <c r="AQ94">
        <f t="shared" si="20"/>
        <v>0.06310536462053519</v>
      </c>
      <c r="BO94">
        <f t="shared" si="25"/>
        <v>2.076902293223472E-07</v>
      </c>
      <c r="BP94" t="e">
        <f t="shared" si="21"/>
        <v>#VALUE!</v>
      </c>
      <c r="BQ94" t="e">
        <f t="shared" si="22"/>
        <v>#VALUE!</v>
      </c>
      <c r="BR94" t="e">
        <f t="shared" si="23"/>
        <v>#VALUE!</v>
      </c>
      <c r="BS94" t="e">
        <f t="shared" si="24"/>
        <v>#VALUE!</v>
      </c>
    </row>
    <row r="95" spans="12:71" ht="15" customHeight="1">
      <c r="L95" s="6">
        <f t="shared" si="11"/>
        <v>-0.8470511409113016</v>
      </c>
      <c r="M95" s="6">
        <f t="shared" si="12"/>
        <v>0.009199999827770335</v>
      </c>
      <c r="N95" s="6">
        <f t="shared" si="13"/>
        <v>79.03667598274966</v>
      </c>
      <c r="O95" s="6">
        <f t="shared" si="9"/>
        <v>-66.94810656502497</v>
      </c>
      <c r="P95" s="6">
        <f t="shared" si="10"/>
        <v>0</v>
      </c>
      <c r="U95"/>
      <c r="V95"/>
      <c r="AO95">
        <f t="shared" si="26"/>
        <v>1.3744467859455352</v>
      </c>
      <c r="AP95">
        <f t="shared" si="18"/>
        <v>0.46977308120956107</v>
      </c>
      <c r="AQ95">
        <f t="shared" si="20"/>
        <v>0.042410939568723396</v>
      </c>
      <c r="BO95">
        <f t="shared" si="25"/>
        <v>2.1538246003798968E-07</v>
      </c>
      <c r="BP95" t="e">
        <f t="shared" si="21"/>
        <v>#VALUE!</v>
      </c>
      <c r="BQ95" t="e">
        <f t="shared" si="22"/>
        <v>#VALUE!</v>
      </c>
      <c r="BR95" t="e">
        <f t="shared" si="23"/>
        <v>#VALUE!</v>
      </c>
      <c r="BS95" t="e">
        <f t="shared" si="24"/>
        <v>#VALUE!</v>
      </c>
    </row>
    <row r="96" spans="12:71" ht="15" customHeight="1">
      <c r="L96" s="6">
        <f t="shared" si="11"/>
        <v>-0.9389934852368131</v>
      </c>
      <c r="M96" s="6">
        <f t="shared" si="12"/>
        <v>0.009799999816537966</v>
      </c>
      <c r="N96" s="6">
        <f t="shared" si="13"/>
        <v>21.405864294269417</v>
      </c>
      <c r="O96" s="6">
        <f t="shared" si="9"/>
        <v>-20.099967118182295</v>
      </c>
      <c r="P96" s="6">
        <f t="shared" si="10"/>
        <v>0</v>
      </c>
      <c r="U96"/>
      <c r="V96"/>
      <c r="AO96">
        <f t="shared" si="26"/>
        <v>1.4726215563702163</v>
      </c>
      <c r="AP96">
        <f t="shared" si="18"/>
        <v>0.4731881269030078</v>
      </c>
      <c r="AQ96">
        <f t="shared" si="20"/>
        <v>0.021308073984686926</v>
      </c>
      <c r="BO96">
        <f t="shared" si="25"/>
        <v>2.2307469075363218E-07</v>
      </c>
      <c r="BP96" t="e">
        <f t="shared" si="21"/>
        <v>#VALUE!</v>
      </c>
      <c r="BQ96" t="e">
        <f t="shared" si="22"/>
        <v>#VALUE!</v>
      </c>
      <c r="BR96" t="e">
        <f t="shared" si="23"/>
        <v>#VALUE!</v>
      </c>
      <c r="BS96" t="e">
        <f t="shared" si="24"/>
        <v>#VALUE!</v>
      </c>
    </row>
    <row r="97" spans="12:71" ht="15" customHeight="1">
      <c r="L97" s="6">
        <f t="shared" si="11"/>
        <v>-0.9976715172195362</v>
      </c>
      <c r="M97" s="6">
        <f t="shared" si="12"/>
        <v>0.010399999805305597</v>
      </c>
      <c r="N97" s="6">
        <f t="shared" si="13"/>
        <v>-36.98326080857092</v>
      </c>
      <c r="O97" s="6">
        <f t="shared" si="9"/>
        <v>36.89714592261276</v>
      </c>
      <c r="P97" s="6">
        <f t="shared" si="10"/>
        <v>0</v>
      </c>
      <c r="U97"/>
      <c r="V97"/>
      <c r="AO97">
        <f t="shared" si="26"/>
        <v>1.5707963267948974</v>
      </c>
      <c r="AP97">
        <f t="shared" si="18"/>
        <v>0.47433014154257935</v>
      </c>
      <c r="AQ97">
        <f t="shared" si="20"/>
        <v>-1.7976543412058567E-16</v>
      </c>
      <c r="BO97">
        <f t="shared" si="25"/>
        <v>2.3076692146927467E-07</v>
      </c>
      <c r="BP97" t="e">
        <f t="shared" si="21"/>
        <v>#VALUE!</v>
      </c>
      <c r="BQ97" t="e">
        <f t="shared" si="22"/>
        <v>#VALUE!</v>
      </c>
      <c r="BR97" t="e">
        <f t="shared" si="23"/>
        <v>#VALUE!</v>
      </c>
      <c r="BS97" t="e">
        <f t="shared" si="24"/>
        <v>#VALUE!</v>
      </c>
    </row>
    <row r="98" spans="12:71" ht="15" customHeight="1">
      <c r="L98" s="6">
        <f t="shared" si="11"/>
        <v>-1.021006538322982</v>
      </c>
      <c r="M98" s="6">
        <f t="shared" si="12"/>
        <v>0.010999999794073227</v>
      </c>
      <c r="N98" s="6">
        <f t="shared" si="13"/>
        <v>-94.06223545953593</v>
      </c>
      <c r="O98" s="6">
        <f t="shared" si="9"/>
        <v>96.03815741346203</v>
      </c>
      <c r="P98" s="6">
        <f t="shared" si="10"/>
        <v>0</v>
      </c>
      <c r="U98"/>
      <c r="V98"/>
      <c r="BO98">
        <f t="shared" si="25"/>
        <v>2.3845915218491717E-07</v>
      </c>
      <c r="BP98" t="e">
        <f t="shared" si="21"/>
        <v>#VALUE!</v>
      </c>
      <c r="BQ98" t="e">
        <f t="shared" si="22"/>
        <v>#VALUE!</v>
      </c>
      <c r="BR98" t="e">
        <f t="shared" si="23"/>
        <v>#VALUE!</v>
      </c>
      <c r="BS98" t="e">
        <f t="shared" si="24"/>
        <v>#VALUE!</v>
      </c>
    </row>
    <row r="99" spans="12:71" ht="15" customHeight="1">
      <c r="L99" s="6">
        <f t="shared" si="11"/>
        <v>-1.008171893791059</v>
      </c>
      <c r="M99" s="6">
        <f t="shared" si="12"/>
        <v>0.011599999782840858</v>
      </c>
      <c r="N99" s="6">
        <f t="shared" si="13"/>
        <v>-147.8090085253132</v>
      </c>
      <c r="O99" s="6">
        <f t="shared" si="9"/>
        <v>149.0168880443438</v>
      </c>
      <c r="P99" s="6">
        <f t="shared" si="10"/>
        <v>0</v>
      </c>
      <c r="U99"/>
      <c r="V99"/>
      <c r="BO99">
        <f t="shared" si="25"/>
        <v>2.4615138290055966E-07</v>
      </c>
      <c r="BP99" t="e">
        <f t="shared" si="21"/>
        <v>#VALUE!</v>
      </c>
      <c r="BQ99" t="e">
        <f t="shared" si="22"/>
        <v>#VALUE!</v>
      </c>
      <c r="BR99" t="e">
        <f t="shared" si="23"/>
        <v>#VALUE!</v>
      </c>
      <c r="BS99" t="e">
        <f t="shared" si="24"/>
        <v>#VALUE!</v>
      </c>
    </row>
    <row r="100" spans="12:71" ht="15" customHeight="1">
      <c r="L100" s="6">
        <f t="shared" si="11"/>
        <v>-0.9596222573049277</v>
      </c>
      <c r="M100" s="6">
        <f t="shared" si="12"/>
        <v>0.012199999771608488</v>
      </c>
      <c r="N100" s="6">
        <f t="shared" si="13"/>
        <v>-196.31957377499057</v>
      </c>
      <c r="O100" s="6">
        <f t="shared" si="9"/>
        <v>188.39263253909775</v>
      </c>
      <c r="P100" s="6">
        <f t="shared" si="10"/>
        <v>0</v>
      </c>
      <c r="U100"/>
      <c r="V100"/>
      <c r="BO100">
        <f t="shared" si="25"/>
        <v>2.5384361361620215E-07</v>
      </c>
      <c r="BP100" t="e">
        <f t="shared" si="21"/>
        <v>#VALUE!</v>
      </c>
      <c r="BQ100" t="e">
        <f t="shared" si="22"/>
        <v>#VALUE!</v>
      </c>
      <c r="BR100" t="e">
        <f t="shared" si="23"/>
        <v>#VALUE!</v>
      </c>
      <c r="BS100" t="e">
        <f t="shared" si="24"/>
        <v>#VALUE!</v>
      </c>
    </row>
    <row r="101" spans="12:71" ht="15" customHeight="1">
      <c r="L101" s="6">
        <f t="shared" si="11"/>
        <v>-0.8770775239411724</v>
      </c>
      <c r="M101" s="6">
        <f t="shared" si="12"/>
        <v>0.012799999760376119</v>
      </c>
      <c r="N101" s="6">
        <f t="shared" si="13"/>
        <v>-237.87542025001375</v>
      </c>
      <c r="O101" s="6">
        <f t="shared" si="9"/>
        <v>208.6351845993479</v>
      </c>
      <c r="P101" s="6">
        <f t="shared" si="10"/>
        <v>0</v>
      </c>
      <c r="U101"/>
      <c r="V101"/>
      <c r="BO101">
        <f t="shared" si="25"/>
        <v>2.6153584433184465E-07</v>
      </c>
      <c r="BP101" t="e">
        <f t="shared" si="21"/>
        <v>#VALUE!</v>
      </c>
      <c r="BQ101" t="e">
        <f t="shared" si="22"/>
        <v>#VALUE!</v>
      </c>
      <c r="BR101" t="e">
        <f t="shared" si="23"/>
        <v>#VALUE!</v>
      </c>
      <c r="BS101" t="e">
        <f t="shared" si="24"/>
        <v>#VALUE!</v>
      </c>
    </row>
    <row r="102" spans="12:71" ht="15" customHeight="1">
      <c r="L102" s="6">
        <f t="shared" si="11"/>
        <v>-0.7634618820312722</v>
      </c>
      <c r="M102" s="6">
        <f t="shared" si="12"/>
        <v>0.01339999974914375</v>
      </c>
      <c r="N102" s="6">
        <f t="shared" si="13"/>
        <v>-271.0044113716442</v>
      </c>
      <c r="O102" s="6">
        <f t="shared" si="9"/>
        <v>206.9015379445726</v>
      </c>
      <c r="P102" s="6">
        <f t="shared" si="10"/>
        <v>0</v>
      </c>
      <c r="U102"/>
      <c r="V102"/>
      <c r="BO102">
        <f t="shared" si="25"/>
        <v>2.6922807504748714E-07</v>
      </c>
      <c r="BP102" t="e">
        <f t="shared" si="21"/>
        <v>#VALUE!</v>
      </c>
      <c r="BQ102" t="e">
        <f t="shared" si="22"/>
        <v>#VALUE!</v>
      </c>
      <c r="BR102" t="e">
        <f t="shared" si="23"/>
        <v>#VALUE!</v>
      </c>
      <c r="BS102" t="e">
        <f t="shared" si="24"/>
        <v>#VALUE!</v>
      </c>
    </row>
    <row r="103" spans="12:71" ht="15" customHeight="1">
      <c r="L103" s="6">
        <f t="shared" si="11"/>
        <v>-0.6228002223321252</v>
      </c>
      <c r="M103" s="6">
        <f t="shared" si="12"/>
        <v>0.01399999973791138</v>
      </c>
      <c r="N103" s="6">
        <f t="shared" si="13"/>
        <v>-294.5329361131842</v>
      </c>
      <c r="O103" s="6">
        <f t="shared" si="9"/>
        <v>183.43517809542473</v>
      </c>
      <c r="P103" s="6">
        <f t="shared" si="10"/>
        <v>0</v>
      </c>
      <c r="U103"/>
      <c r="V103"/>
      <c r="BO103">
        <f t="shared" si="25"/>
        <v>2.7692030576312964E-07</v>
      </c>
      <c r="BP103" t="e">
        <f t="shared" si="21"/>
        <v>#VALUE!</v>
      </c>
      <c r="BQ103" t="e">
        <f t="shared" si="22"/>
        <v>#VALUE!</v>
      </c>
      <c r="BR103" t="e">
        <f t="shared" si="23"/>
        <v>#VALUE!</v>
      </c>
      <c r="BS103" t="e">
        <f t="shared" si="24"/>
        <v>#VALUE!</v>
      </c>
    </row>
    <row r="104" spans="12:71" ht="15" customHeight="1">
      <c r="L104" s="6">
        <f t="shared" si="11"/>
        <v>-0.4600755542644058</v>
      </c>
      <c r="M104" s="6">
        <f t="shared" si="12"/>
        <v>0.014599999726679011</v>
      </c>
      <c r="N104" s="6">
        <f t="shared" si="13"/>
        <v>-307.62748475569225</v>
      </c>
      <c r="O104" s="6">
        <f t="shared" si="9"/>
        <v>141.53188555594014</v>
      </c>
      <c r="P104" s="6">
        <f t="shared" si="10"/>
        <v>0</v>
      </c>
      <c r="U104"/>
      <c r="V104"/>
      <c r="BO104">
        <f t="shared" si="25"/>
        <v>2.8461253647877213E-07</v>
      </c>
      <c r="BP104" t="e">
        <f t="shared" si="21"/>
        <v>#VALUE!</v>
      </c>
      <c r="BQ104" t="e">
        <f t="shared" si="22"/>
        <v>#VALUE!</v>
      </c>
      <c r="BR104" t="e">
        <f t="shared" si="23"/>
        <v>#VALUE!</v>
      </c>
      <c r="BS104" t="e">
        <f t="shared" si="24"/>
        <v>#VALUE!</v>
      </c>
    </row>
    <row r="105" spans="12:71" ht="15" customHeight="1">
      <c r="L105" s="6">
        <f t="shared" si="11"/>
        <v>-0.28105248031959695</v>
      </c>
      <c r="M105" s="6">
        <f t="shared" si="12"/>
        <v>0.015199999715446642</v>
      </c>
      <c r="N105" s="6">
        <f t="shared" si="13"/>
        <v>-309.8241763853168</v>
      </c>
      <c r="O105" s="6">
        <f t="shared" si="9"/>
        <v>87.07685323606958</v>
      </c>
      <c r="P105" s="6">
        <f t="shared" si="10"/>
        <v>0</v>
      </c>
      <c r="U105"/>
      <c r="V105"/>
      <c r="BO105">
        <f t="shared" si="25"/>
        <v>2.923047671944146E-07</v>
      </c>
      <c r="BP105" t="e">
        <f t="shared" si="21"/>
        <v>#VALUE!</v>
      </c>
      <c r="BQ105" t="e">
        <f t="shared" si="22"/>
        <v>#VALUE!</v>
      </c>
      <c r="BR105" t="e">
        <f t="shared" si="23"/>
        <v>#VALUE!</v>
      </c>
      <c r="BS105" t="e">
        <f t="shared" si="24"/>
        <v>#VALUE!</v>
      </c>
    </row>
    <row r="106" spans="12:71" ht="15" customHeight="1">
      <c r="L106" s="6">
        <f t="shared" si="11"/>
        <v>-0.09207298214282589</v>
      </c>
      <c r="M106" s="6">
        <f t="shared" si="12"/>
        <v>0.015799999704214272</v>
      </c>
      <c r="N106" s="6">
        <f t="shared" si="13"/>
        <v>-301.04519210593406</v>
      </c>
      <c r="O106" s="6">
        <f t="shared" si="9"/>
        <v>27.718128596953257</v>
      </c>
      <c r="P106" s="6">
        <f t="shared" si="10"/>
        <v>0</v>
      </c>
      <c r="U106"/>
      <c r="V106"/>
      <c r="BO106">
        <f t="shared" si="25"/>
        <v>2.999969979100571E-07</v>
      </c>
      <c r="BP106" t="e">
        <f t="shared" si="21"/>
        <v>#VALUE!</v>
      </c>
      <c r="BQ106" t="e">
        <f t="shared" si="22"/>
        <v>#VALUE!</v>
      </c>
      <c r="BR106" t="e">
        <f t="shared" si="23"/>
        <v>#VALUE!</v>
      </c>
      <c r="BS106" t="e">
        <f t="shared" si="24"/>
        <v>#VALUE!</v>
      </c>
    </row>
    <row r="107" spans="12:71" ht="15" customHeight="1">
      <c r="L107" s="6">
        <f t="shared" si="11"/>
        <v>0.10016824732866078</v>
      </c>
      <c r="M107" s="6">
        <f t="shared" si="12"/>
        <v>0.016399999692981903</v>
      </c>
      <c r="N107" s="6">
        <f t="shared" si="13"/>
        <v>-281.60153181233903</v>
      </c>
      <c r="O107" s="6">
        <f t="shared" si="9"/>
        <v>-28.207531886708114</v>
      </c>
      <c r="P107" s="6">
        <f t="shared" si="10"/>
        <v>0</v>
      </c>
      <c r="U107"/>
      <c r="V107"/>
      <c r="BO107">
        <f t="shared" si="25"/>
        <v>3.076892286256996E-07</v>
      </c>
      <c r="BP107" t="e">
        <f t="shared" si="21"/>
        <v>#VALUE!</v>
      </c>
      <c r="BQ107" t="e">
        <f t="shared" si="22"/>
        <v>#VALUE!</v>
      </c>
      <c r="BR107" t="e">
        <f t="shared" si="23"/>
        <v>#VALUE!</v>
      </c>
      <c r="BS107" t="e">
        <f t="shared" si="24"/>
        <v>#VALUE!</v>
      </c>
    </row>
    <row r="108" spans="12:71" ht="15" customHeight="1">
      <c r="L108" s="6">
        <f t="shared" si="11"/>
        <v>0.2888609667003898</v>
      </c>
      <c r="M108" s="6">
        <f t="shared" si="12"/>
        <v>0.016999999681749534</v>
      </c>
      <c r="N108" s="6">
        <f t="shared" si="13"/>
        <v>-252.1819968639256</v>
      </c>
      <c r="O108" s="6">
        <f t="shared" si="9"/>
        <v>-72.84553539854822</v>
      </c>
      <c r="P108" s="6">
        <f t="shared" si="10"/>
        <v>0</v>
      </c>
      <c r="U108"/>
      <c r="V108"/>
      <c r="BO108">
        <f t="shared" si="25"/>
        <v>3.153814593413421E-07</v>
      </c>
      <c r="BP108" t="e">
        <f t="shared" si="21"/>
        <v>#VALUE!</v>
      </c>
      <c r="BQ108" t="e">
        <f t="shared" si="22"/>
        <v>#VALUE!</v>
      </c>
      <c r="BR108" t="e">
        <f t="shared" si="23"/>
        <v>#VALUE!</v>
      </c>
      <c r="BS108" t="e">
        <f t="shared" si="24"/>
        <v>#VALUE!</v>
      </c>
    </row>
    <row r="109" spans="12:71" ht="15" customHeight="1">
      <c r="L109" s="6">
        <f t="shared" si="11"/>
        <v>0.46732064231725273</v>
      </c>
      <c r="M109" s="6">
        <f t="shared" si="12"/>
        <v>0.017599999670517164</v>
      </c>
      <c r="N109" s="6">
        <f t="shared" si="13"/>
        <v>-213.8287889531336</v>
      </c>
      <c r="O109" s="6">
        <f t="shared" si="9"/>
        <v>-99.92660699949867</v>
      </c>
      <c r="P109" s="6">
        <f t="shared" si="10"/>
        <v>0</v>
      </c>
      <c r="U109"/>
      <c r="V109"/>
      <c r="BO109">
        <f t="shared" si="25"/>
        <v>3.230736900569846E-07</v>
      </c>
      <c r="BP109" t="e">
        <f t="shared" si="21"/>
        <v>#VALUE!</v>
      </c>
      <c r="BQ109" t="e">
        <f t="shared" si="22"/>
        <v>#VALUE!</v>
      </c>
      <c r="BR109" t="e">
        <f t="shared" si="23"/>
        <v>#VALUE!</v>
      </c>
      <c r="BS109" t="e">
        <f t="shared" si="24"/>
        <v>#VALUE!</v>
      </c>
    </row>
    <row r="110" spans="12:71" ht="15" customHeight="1">
      <c r="L110" s="6">
        <f t="shared" si="11"/>
        <v>0.6292252512007683</v>
      </c>
      <c r="M110" s="6">
        <f t="shared" si="12"/>
        <v>0.018199999659284795</v>
      </c>
      <c r="N110" s="6">
        <f t="shared" si="13"/>
        <v>-167.90058959091158</v>
      </c>
      <c r="O110" s="6">
        <f t="shared" si="9"/>
        <v>-105.64729066209844</v>
      </c>
      <c r="P110" s="6">
        <f t="shared" si="10"/>
        <v>0</v>
      </c>
      <c r="U110"/>
      <c r="V110"/>
      <c r="BO110">
        <f t="shared" si="25"/>
        <v>3.307659207726271E-07</v>
      </c>
      <c r="BP110" t="e">
        <f t="shared" si="21"/>
        <v>#VALUE!</v>
      </c>
      <c r="BQ110" t="e">
        <f t="shared" si="22"/>
        <v>#VALUE!</v>
      </c>
      <c r="BR110" t="e">
        <f t="shared" si="23"/>
        <v>#VALUE!</v>
      </c>
      <c r="BS110" t="e">
        <f t="shared" si="24"/>
        <v>#VALUE!</v>
      </c>
    </row>
    <row r="111" spans="12:71" ht="15" customHeight="1">
      <c r="L111" s="6">
        <f t="shared" si="11"/>
        <v>0.7688392418648898</v>
      </c>
      <c r="M111" s="6">
        <f t="shared" si="12"/>
        <v>0.018799999648052425</v>
      </c>
      <c r="N111" s="6">
        <f t="shared" si="13"/>
        <v>-116.0244281368313</v>
      </c>
      <c r="O111" s="6">
        <f t="shared" si="9"/>
        <v>-89.20413336652877</v>
      </c>
      <c r="P111" s="6">
        <f t="shared" si="10"/>
        <v>0</v>
      </c>
      <c r="U111"/>
      <c r="V111"/>
      <c r="BO111">
        <f t="shared" si="25"/>
        <v>3.384581514882696E-07</v>
      </c>
      <c r="BP111" t="e">
        <f t="shared" si="21"/>
        <v>#VALUE!</v>
      </c>
      <c r="BQ111" t="e">
        <f t="shared" si="22"/>
        <v>#VALUE!</v>
      </c>
      <c r="BR111" t="e">
        <f t="shared" si="23"/>
        <v>#VALUE!</v>
      </c>
      <c r="BS111" t="e">
        <f t="shared" si="24"/>
        <v>#VALUE!</v>
      </c>
    </row>
    <row r="112" spans="12:71" ht="15" customHeight="1">
      <c r="L112" s="6">
        <f t="shared" si="11"/>
        <v>0.8812167190868162</v>
      </c>
      <c r="M112" s="6">
        <f t="shared" si="12"/>
        <v>0.019399999636820056</v>
      </c>
      <c r="N112" s="6">
        <f t="shared" si="13"/>
        <v>-60.03804347288079</v>
      </c>
      <c r="O112" s="6">
        <f t="shared" si="9"/>
        <v>-52.906527689563646</v>
      </c>
      <c r="P112" s="6">
        <f t="shared" si="10"/>
        <v>0</v>
      </c>
      <c r="U112"/>
      <c r="V112"/>
      <c r="BO112">
        <f t="shared" si="25"/>
        <v>3.461503822039121E-07</v>
      </c>
      <c r="BP112" t="e">
        <f t="shared" si="21"/>
        <v>#VALUE!</v>
      </c>
      <c r="BQ112" t="e">
        <f t="shared" si="22"/>
        <v>#VALUE!</v>
      </c>
      <c r="BR112" t="e">
        <f t="shared" si="23"/>
        <v>#VALUE!</v>
      </c>
      <c r="BS112" t="e">
        <f t="shared" si="24"/>
        <v>#VALUE!</v>
      </c>
    </row>
    <row r="113" spans="12:71" ht="15" customHeight="1">
      <c r="L113" s="6">
        <f t="shared" si="11"/>
        <v>0.9623766547109972</v>
      </c>
      <c r="M113" s="6">
        <f t="shared" si="12"/>
        <v>0.019999999625587687</v>
      </c>
      <c r="N113" s="6">
        <f t="shared" si="13"/>
        <v>-1.9247811873800964</v>
      </c>
      <c r="O113" s="6">
        <f t="shared" si="9"/>
        <v>-1.8523644801615182</v>
      </c>
      <c r="P113" s="6">
        <f t="shared" si="10"/>
        <v>0</v>
      </c>
      <c r="U113"/>
      <c r="V113"/>
      <c r="BO113">
        <f t="shared" si="25"/>
        <v>3.538426129195546E-07</v>
      </c>
      <c r="BP113" t="e">
        <f t="shared" si="21"/>
        <v>#VALUE!</v>
      </c>
      <c r="BQ113" t="e">
        <f t="shared" si="22"/>
        <v>#VALUE!</v>
      </c>
      <c r="BR113" t="e">
        <f t="shared" si="23"/>
        <v>#VALUE!</v>
      </c>
      <c r="BS113" t="e">
        <f t="shared" si="24"/>
        <v>#VALUE!</v>
      </c>
    </row>
    <row r="114" spans="12:71" ht="15" customHeight="1">
      <c r="L114" s="5"/>
      <c r="M114" s="5"/>
      <c r="N114" s="5"/>
      <c r="O114" s="5"/>
      <c r="P114" s="5"/>
      <c r="U114"/>
      <c r="V114"/>
      <c r="BO114">
        <f t="shared" si="25"/>
        <v>3.615348436351971E-07</v>
      </c>
      <c r="BP114" t="e">
        <f t="shared" si="21"/>
        <v>#VALUE!</v>
      </c>
      <c r="BQ114" t="e">
        <f t="shared" si="22"/>
        <v>#VALUE!</v>
      </c>
      <c r="BR114" t="e">
        <f t="shared" si="23"/>
        <v>#VALUE!</v>
      </c>
      <c r="BS114" t="e">
        <f t="shared" si="24"/>
        <v>#VALUE!</v>
      </c>
    </row>
    <row r="115" spans="12:71" ht="15" customHeight="1">
      <c r="L115" s="5"/>
      <c r="M115" s="5"/>
      <c r="N115" s="5"/>
      <c r="O115" s="5"/>
      <c r="P115" s="5"/>
      <c r="U115"/>
      <c r="V115"/>
      <c r="BO115">
        <f t="shared" si="25"/>
        <v>3.6922707435083957E-07</v>
      </c>
      <c r="BP115" t="e">
        <f t="shared" si="21"/>
        <v>#VALUE!</v>
      </c>
      <c r="BQ115" t="e">
        <f t="shared" si="22"/>
        <v>#VALUE!</v>
      </c>
      <c r="BR115" t="e">
        <f t="shared" si="23"/>
        <v>#VALUE!</v>
      </c>
      <c r="BS115" t="e">
        <f t="shared" si="24"/>
        <v>#VALUE!</v>
      </c>
    </row>
    <row r="116" spans="67:71" ht="15" customHeight="1">
      <c r="BO116">
        <f t="shared" si="25"/>
        <v>3.7691930506648206E-07</v>
      </c>
      <c r="BP116" t="e">
        <f t="shared" si="21"/>
        <v>#VALUE!</v>
      </c>
      <c r="BQ116" t="e">
        <f t="shared" si="22"/>
        <v>#VALUE!</v>
      </c>
      <c r="BR116" t="e">
        <f t="shared" si="23"/>
        <v>#VALUE!</v>
      </c>
      <c r="BS116" t="e">
        <f t="shared" si="24"/>
        <v>#VALUE!</v>
      </c>
    </row>
    <row r="117" spans="67:71" ht="15" customHeight="1">
      <c r="BO117">
        <f t="shared" si="25"/>
        <v>3.8461153578212456E-07</v>
      </c>
      <c r="BP117" t="e">
        <f t="shared" si="21"/>
        <v>#VALUE!</v>
      </c>
      <c r="BQ117" t="e">
        <f t="shared" si="22"/>
        <v>#VALUE!</v>
      </c>
      <c r="BR117" t="e">
        <f t="shared" si="23"/>
        <v>#VALUE!</v>
      </c>
      <c r="BS117" t="e">
        <f t="shared" si="24"/>
        <v>#VALUE!</v>
      </c>
    </row>
    <row r="118" spans="67:71" ht="15" customHeight="1">
      <c r="BO118">
        <f t="shared" si="25"/>
        <v>3.9230376649776705E-07</v>
      </c>
      <c r="BP118" t="e">
        <f t="shared" si="21"/>
        <v>#VALUE!</v>
      </c>
      <c r="BQ118" t="e">
        <f t="shared" si="22"/>
        <v>#VALUE!</v>
      </c>
      <c r="BR118" t="e">
        <f t="shared" si="23"/>
        <v>#VALUE!</v>
      </c>
      <c r="BS118" t="e">
        <f t="shared" si="24"/>
        <v>#VALUE!</v>
      </c>
    </row>
    <row r="119" spans="17:71" ht="15" customHeight="1">
      <c r="Q119" t="s">
        <v>249</v>
      </c>
      <c r="R119" t="s">
        <v>250</v>
      </c>
      <c r="BO119">
        <f t="shared" si="25"/>
        <v>3.9999599721340955E-07</v>
      </c>
      <c r="BP119" t="e">
        <f t="shared" si="21"/>
        <v>#VALUE!</v>
      </c>
      <c r="BQ119" t="e">
        <f t="shared" si="22"/>
        <v>#VALUE!</v>
      </c>
      <c r="BR119" t="e">
        <f t="shared" si="23"/>
        <v>#VALUE!</v>
      </c>
      <c r="BS119" t="e">
        <f t="shared" si="24"/>
        <v>#VALUE!</v>
      </c>
    </row>
    <row r="120" spans="17:71" ht="15" customHeight="1">
      <c r="Q120" t="s">
        <v>248</v>
      </c>
      <c r="R120" t="s">
        <v>257</v>
      </c>
      <c r="S120">
        <v>1</v>
      </c>
      <c r="BO120">
        <f t="shared" si="25"/>
        <v>4.0768822792905204E-07</v>
      </c>
      <c r="BP120" t="e">
        <f t="shared" si="21"/>
        <v>#VALUE!</v>
      </c>
      <c r="BQ120" t="e">
        <f t="shared" si="22"/>
        <v>#VALUE!</v>
      </c>
      <c r="BR120" t="e">
        <f t="shared" si="23"/>
        <v>#VALUE!</v>
      </c>
      <c r="BS120" t="e">
        <f t="shared" si="24"/>
        <v>#VALUE!</v>
      </c>
    </row>
    <row r="121" spans="17:71" ht="15" customHeight="1">
      <c r="Q121" t="s">
        <v>251</v>
      </c>
      <c r="R121" t="s">
        <v>256</v>
      </c>
      <c r="S121">
        <v>2</v>
      </c>
      <c r="BO121">
        <f t="shared" si="25"/>
        <v>4.1538045864469454E-07</v>
      </c>
      <c r="BP121" t="e">
        <f t="shared" si="21"/>
        <v>#VALUE!</v>
      </c>
      <c r="BQ121" t="e">
        <f t="shared" si="22"/>
        <v>#VALUE!</v>
      </c>
      <c r="BR121" t="e">
        <f t="shared" si="23"/>
        <v>#VALUE!</v>
      </c>
      <c r="BS121" t="e">
        <f t="shared" si="24"/>
        <v>#VALUE!</v>
      </c>
    </row>
    <row r="122" spans="17:71" ht="15" customHeight="1">
      <c r="Q122" t="s">
        <v>252</v>
      </c>
      <c r="R122" t="s">
        <v>255</v>
      </c>
      <c r="S122">
        <v>3</v>
      </c>
      <c r="BO122">
        <f t="shared" si="25"/>
        <v>4.2307268936033703E-07</v>
      </c>
      <c r="BP122" t="e">
        <f t="shared" si="21"/>
        <v>#VALUE!</v>
      </c>
      <c r="BQ122" t="e">
        <f t="shared" si="22"/>
        <v>#VALUE!</v>
      </c>
      <c r="BR122" t="e">
        <f t="shared" si="23"/>
        <v>#VALUE!</v>
      </c>
      <c r="BS122" t="e">
        <f t="shared" si="24"/>
        <v>#VALUE!</v>
      </c>
    </row>
    <row r="123" spans="17:71" ht="15" customHeight="1">
      <c r="Q123" t="s">
        <v>253</v>
      </c>
      <c r="R123" t="s">
        <v>254</v>
      </c>
      <c r="S123">
        <v>4</v>
      </c>
      <c r="BO123">
        <f t="shared" si="25"/>
        <v>4.307649200759795E-07</v>
      </c>
      <c r="BP123" t="e">
        <f t="shared" si="21"/>
        <v>#VALUE!</v>
      </c>
      <c r="BQ123" t="e">
        <f t="shared" si="22"/>
        <v>#VALUE!</v>
      </c>
      <c r="BR123" t="e">
        <f t="shared" si="23"/>
        <v>#VALUE!</v>
      </c>
      <c r="BS123" t="e">
        <f t="shared" si="24"/>
        <v>#VALUE!</v>
      </c>
    </row>
    <row r="124" spans="11:71" ht="15" customHeight="1">
      <c r="K124" t="s">
        <v>111</v>
      </c>
      <c r="L124" s="17"/>
      <c r="Q124" s="16"/>
      <c r="R124" s="16"/>
      <c r="S124" s="15"/>
      <c r="T124" s="15"/>
      <c r="U124" s="15"/>
      <c r="V124" s="15"/>
      <c r="BO124">
        <f t="shared" si="25"/>
        <v>4.38457150791622E-07</v>
      </c>
      <c r="BP124" t="e">
        <f t="shared" si="21"/>
        <v>#VALUE!</v>
      </c>
      <c r="BQ124" t="e">
        <f t="shared" si="22"/>
        <v>#VALUE!</v>
      </c>
      <c r="BR124" t="e">
        <f t="shared" si="23"/>
        <v>#VALUE!</v>
      </c>
      <c r="BS124" t="e">
        <f t="shared" si="24"/>
        <v>#VALUE!</v>
      </c>
    </row>
    <row r="125" spans="12:71" ht="15" customHeight="1">
      <c r="L125" s="17"/>
      <c r="Q125" s="16"/>
      <c r="R125" s="16"/>
      <c r="S125" s="15"/>
      <c r="T125" s="15"/>
      <c r="U125" s="15"/>
      <c r="V125" s="15"/>
      <c r="BO125">
        <f t="shared" si="25"/>
        <v>4.461493815072645E-07</v>
      </c>
      <c r="BP125" t="e">
        <f t="shared" si="21"/>
        <v>#VALUE!</v>
      </c>
      <c r="BQ125" t="e">
        <f t="shared" si="22"/>
        <v>#VALUE!</v>
      </c>
      <c r="BR125" t="e">
        <f t="shared" si="23"/>
        <v>#VALUE!</v>
      </c>
      <c r="BS125" t="e">
        <f t="shared" si="24"/>
        <v>#VALUE!</v>
      </c>
    </row>
    <row r="126" spans="12:71" ht="15" customHeight="1">
      <c r="L126" s="17"/>
      <c r="Q126" s="16"/>
      <c r="R126" s="16"/>
      <c r="S126" s="15"/>
      <c r="T126" s="15"/>
      <c r="U126" s="15"/>
      <c r="V126" s="15"/>
      <c r="BO126">
        <f t="shared" si="25"/>
        <v>4.53841612222907E-07</v>
      </c>
      <c r="BP126" t="e">
        <f t="shared" si="21"/>
        <v>#VALUE!</v>
      </c>
      <c r="BQ126" t="e">
        <f t="shared" si="22"/>
        <v>#VALUE!</v>
      </c>
      <c r="BR126" t="e">
        <f t="shared" si="23"/>
        <v>#VALUE!</v>
      </c>
      <c r="BS126" t="e">
        <f t="shared" si="24"/>
        <v>#VALUE!</v>
      </c>
    </row>
    <row r="127" spans="11:71" ht="15" customHeight="1">
      <c r="K127" t="s">
        <v>113</v>
      </c>
      <c r="L127" s="17" t="s">
        <v>114</v>
      </c>
      <c r="M127" t="s">
        <v>115</v>
      </c>
      <c r="N127" t="s">
        <v>91</v>
      </c>
      <c r="O127" t="s">
        <v>119</v>
      </c>
      <c r="P127" t="s">
        <v>121</v>
      </c>
      <c r="Q127" s="16" t="s">
        <v>122</v>
      </c>
      <c r="R127" s="16" t="s">
        <v>123</v>
      </c>
      <c r="S127" s="15" t="s">
        <v>124</v>
      </c>
      <c r="T127" s="15" t="s">
        <v>125</v>
      </c>
      <c r="U127" s="15" t="s">
        <v>126</v>
      </c>
      <c r="V127" s="15" t="s">
        <v>127</v>
      </c>
      <c r="BO127">
        <f t="shared" si="25"/>
        <v>4.615338429385495E-07</v>
      </c>
      <c r="BP127" t="e">
        <f t="shared" si="21"/>
        <v>#VALUE!</v>
      </c>
      <c r="BQ127" t="e">
        <f t="shared" si="22"/>
        <v>#VALUE!</v>
      </c>
      <c r="BR127" t="e">
        <f t="shared" si="23"/>
        <v>#VALUE!</v>
      </c>
      <c r="BS127" t="e">
        <f t="shared" si="24"/>
        <v>#VALUE!</v>
      </c>
    </row>
    <row r="128" spans="11:71" ht="15" customHeight="1">
      <c r="K128" t="s">
        <v>116</v>
      </c>
      <c r="L128" s="17" t="s">
        <v>117</v>
      </c>
      <c r="M128" t="s">
        <v>118</v>
      </c>
      <c r="O128" t="s">
        <v>120</v>
      </c>
      <c r="P128" t="s">
        <v>130</v>
      </c>
      <c r="Q128" s="16"/>
      <c r="R128" s="16" t="s">
        <v>128</v>
      </c>
      <c r="S128" s="15"/>
      <c r="T128" s="15"/>
      <c r="U128" s="15"/>
      <c r="V128" s="15"/>
      <c r="BO128">
        <f t="shared" si="25"/>
        <v>4.69226073654192E-07</v>
      </c>
      <c r="BP128" t="e">
        <f t="shared" si="21"/>
        <v>#VALUE!</v>
      </c>
      <c r="BQ128" t="e">
        <f t="shared" si="22"/>
        <v>#VALUE!</v>
      </c>
      <c r="BR128" t="e">
        <f t="shared" si="23"/>
        <v>#VALUE!</v>
      </c>
      <c r="BS128" t="e">
        <f t="shared" si="24"/>
        <v>#VALUE!</v>
      </c>
    </row>
    <row r="129" spans="12:71" ht="15" customHeight="1">
      <c r="L129" s="17"/>
      <c r="Q129" s="16"/>
      <c r="R129" s="16"/>
      <c r="S129" s="15"/>
      <c r="T129" s="15"/>
      <c r="U129" s="15"/>
      <c r="V129" s="15"/>
      <c r="AA129">
        <v>0</v>
      </c>
      <c r="AB129">
        <v>0</v>
      </c>
      <c r="BO129">
        <f t="shared" si="25"/>
        <v>4.769183043698344E-07</v>
      </c>
      <c r="BP129" t="e">
        <f t="shared" si="21"/>
        <v>#VALUE!</v>
      </c>
      <c r="BQ129" t="e">
        <f t="shared" si="22"/>
        <v>#VALUE!</v>
      </c>
      <c r="BR129" t="e">
        <f t="shared" si="23"/>
        <v>#VALUE!</v>
      </c>
      <c r="BS129" t="e">
        <f t="shared" si="24"/>
        <v>#VALUE!</v>
      </c>
    </row>
    <row r="130" spans="11:71" ht="15" customHeight="1">
      <c r="K130" t="s">
        <v>112</v>
      </c>
      <c r="L130" s="17"/>
      <c r="Q130" s="16"/>
      <c r="R130" s="16"/>
      <c r="S130" s="15"/>
      <c r="T130" s="15"/>
      <c r="U130" s="15"/>
      <c r="V130" s="15"/>
      <c r="AA130">
        <v>15</v>
      </c>
      <c r="AB130">
        <v>0</v>
      </c>
      <c r="BO130">
        <f t="shared" si="25"/>
        <v>4.846105350854769E-07</v>
      </c>
      <c r="BP130" t="e">
        <f t="shared" si="21"/>
        <v>#VALUE!</v>
      </c>
      <c r="BQ130" t="e">
        <f t="shared" si="22"/>
        <v>#VALUE!</v>
      </c>
      <c r="BR130" t="e">
        <f t="shared" si="23"/>
        <v>#VALUE!</v>
      </c>
      <c r="BS130" t="e">
        <f t="shared" si="24"/>
        <v>#VALUE!</v>
      </c>
    </row>
    <row r="131" spans="11:71" ht="15" customHeight="1">
      <c r="K131">
        <v>0.18</v>
      </c>
      <c r="L131" s="17">
        <v>0.25</v>
      </c>
      <c r="M131">
        <v>2810</v>
      </c>
      <c r="N131" t="s">
        <v>185</v>
      </c>
      <c r="O131">
        <v>0.62</v>
      </c>
      <c r="P131">
        <v>60</v>
      </c>
      <c r="Q131" s="16">
        <v>0.7</v>
      </c>
      <c r="R131" s="16">
        <v>0.61</v>
      </c>
      <c r="S131" s="15">
        <v>1.9</v>
      </c>
      <c r="T131" s="15">
        <v>3.5</v>
      </c>
      <c r="U131" s="15">
        <v>2.4</v>
      </c>
      <c r="V131" s="15">
        <v>1.7</v>
      </c>
      <c r="W131" t="s">
        <v>183</v>
      </c>
      <c r="X131" t="s">
        <v>246</v>
      </c>
      <c r="AA131">
        <v>15</v>
      </c>
      <c r="AB131">
        <v>0.20000000298023224</v>
      </c>
      <c r="BO131">
        <f t="shared" si="25"/>
        <v>4.923027658011194E-07</v>
      </c>
      <c r="BP131" t="e">
        <f t="shared" si="21"/>
        <v>#VALUE!</v>
      </c>
      <c r="BQ131" t="e">
        <f t="shared" si="22"/>
        <v>#VALUE!</v>
      </c>
      <c r="BR131" t="e">
        <f t="shared" si="23"/>
        <v>#VALUE!</v>
      </c>
      <c r="BS131" t="e">
        <f t="shared" si="24"/>
        <v>#VALUE!</v>
      </c>
    </row>
    <row r="132" spans="11:71" ht="15" customHeight="1">
      <c r="K132">
        <v>0.25</v>
      </c>
      <c r="L132" s="17">
        <v>0.33</v>
      </c>
      <c r="M132">
        <v>2810</v>
      </c>
      <c r="N132" t="s">
        <v>186</v>
      </c>
      <c r="O132">
        <v>0.72</v>
      </c>
      <c r="P132">
        <v>64</v>
      </c>
      <c r="Q132" s="16">
        <v>0.78</v>
      </c>
      <c r="R132" s="16">
        <v>0.85</v>
      </c>
      <c r="S132" s="15">
        <v>2.3</v>
      </c>
      <c r="T132" s="15">
        <v>4.5</v>
      </c>
      <c r="U132" s="15">
        <v>2.5</v>
      </c>
      <c r="V132" s="15">
        <v>2.1</v>
      </c>
      <c r="W132" t="s">
        <v>183</v>
      </c>
      <c r="X132" t="s">
        <v>246</v>
      </c>
      <c r="AA132">
        <v>13</v>
      </c>
      <c r="AB132">
        <v>0.20000000298023224</v>
      </c>
      <c r="BO132">
        <f t="shared" si="25"/>
        <v>4.999949965167619E-07</v>
      </c>
      <c r="BP132" t="e">
        <f>TransientState1($BO132)*mnoznik1</f>
        <v>#VALUE!</v>
      </c>
      <c r="BQ132" t="e">
        <f>TransientState2($BO132,$BP132/mnoznik1,$BP133/mnoznik1)*mnoznik2</f>
        <v>#VALUE!</v>
      </c>
      <c r="BR132" t="e">
        <f>TransientState3($BO132,$BP132/mnoznik1,$BP133/mnoznik1,$BQ132/mnoznik2)*mnoznik3</f>
        <v>#VALUE!</v>
      </c>
      <c r="BS132" t="e">
        <f>TransientState4($BO132,$BP132/mnoznik1,$BP133/mnoznik1,$BQ132/mnoznik2)*mnoznik4</f>
        <v>#VALUE!</v>
      </c>
    </row>
    <row r="133" spans="11:68" ht="15" customHeight="1">
      <c r="K133">
        <v>0.37</v>
      </c>
      <c r="L133" s="17">
        <v>0.5</v>
      </c>
      <c r="M133">
        <v>2815</v>
      </c>
      <c r="N133" t="s">
        <v>187</v>
      </c>
      <c r="O133">
        <v>0.88</v>
      </c>
      <c r="P133">
        <v>72</v>
      </c>
      <c r="Q133" s="16">
        <v>0.84</v>
      </c>
      <c r="R133" s="16">
        <v>1.26</v>
      </c>
      <c r="S133" s="15">
        <v>1.8</v>
      </c>
      <c r="T133" s="15">
        <v>5</v>
      </c>
      <c r="U133" s="15">
        <v>2.1</v>
      </c>
      <c r="V133" s="15">
        <v>1.6</v>
      </c>
      <c r="W133" t="s">
        <v>183</v>
      </c>
      <c r="X133" t="s">
        <v>246</v>
      </c>
      <c r="AA133">
        <v>13</v>
      </c>
      <c r="AB133">
        <v>0.6000000238418579</v>
      </c>
      <c r="BO133">
        <f>$BO132+$BM$67</f>
        <v>5.076872272324044E-07</v>
      </c>
      <c r="BP133" t="e">
        <f>TransientState1($BO133)*mnoznik1</f>
        <v>#VALUE!</v>
      </c>
    </row>
    <row r="134" spans="11:28" ht="15" customHeight="1">
      <c r="K134">
        <v>0.55</v>
      </c>
      <c r="L134" s="17">
        <v>0.75</v>
      </c>
      <c r="M134">
        <v>2820</v>
      </c>
      <c r="N134" t="s">
        <v>188</v>
      </c>
      <c r="O134">
        <v>1.23</v>
      </c>
      <c r="P134">
        <v>74</v>
      </c>
      <c r="Q134" s="16">
        <v>0.87</v>
      </c>
      <c r="R134" s="16">
        <v>1.86</v>
      </c>
      <c r="S134" s="15">
        <v>1.9</v>
      </c>
      <c r="T134" s="15">
        <v>5</v>
      </c>
      <c r="U134" s="15">
        <v>2.1</v>
      </c>
      <c r="V134" s="15">
        <v>1.6</v>
      </c>
      <c r="W134" t="s">
        <v>183</v>
      </c>
      <c r="X134" t="s">
        <v>246</v>
      </c>
      <c r="AA134">
        <v>7.5</v>
      </c>
      <c r="AB134">
        <v>0.6000000238418579</v>
      </c>
    </row>
    <row r="135" spans="11:28" ht="15" customHeight="1">
      <c r="K135">
        <v>0.75</v>
      </c>
      <c r="L135" s="17">
        <v>1</v>
      </c>
      <c r="M135">
        <v>2850</v>
      </c>
      <c r="N135" t="s">
        <v>189</v>
      </c>
      <c r="O135">
        <v>1.69</v>
      </c>
      <c r="P135">
        <v>77</v>
      </c>
      <c r="Q135" s="16">
        <v>0.83</v>
      </c>
      <c r="R135" s="16">
        <v>2.5</v>
      </c>
      <c r="S135" s="15">
        <v>2.2</v>
      </c>
      <c r="T135" s="15">
        <v>5.5</v>
      </c>
      <c r="U135" s="15">
        <v>2.5</v>
      </c>
      <c r="V135" s="15">
        <v>2.2</v>
      </c>
      <c r="W135" t="s">
        <v>183</v>
      </c>
      <c r="X135" t="s">
        <v>246</v>
      </c>
      <c r="AA135">
        <v>7.5</v>
      </c>
      <c r="AB135">
        <v>1.600000023841858</v>
      </c>
    </row>
    <row r="136" spans="11:28" ht="15" customHeight="1">
      <c r="K136">
        <v>0.75</v>
      </c>
      <c r="L136" s="17">
        <v>1</v>
      </c>
      <c r="M136">
        <v>2850</v>
      </c>
      <c r="N136" t="s">
        <v>129</v>
      </c>
      <c r="O136">
        <v>1.69</v>
      </c>
      <c r="P136">
        <v>77</v>
      </c>
      <c r="Q136" s="16">
        <v>0.83</v>
      </c>
      <c r="R136" s="16">
        <v>2.5</v>
      </c>
      <c r="S136" s="15">
        <v>2.2</v>
      </c>
      <c r="T136" s="15">
        <v>5.5</v>
      </c>
      <c r="U136" s="15">
        <v>2.5</v>
      </c>
      <c r="V136" s="15">
        <v>2.2</v>
      </c>
      <c r="W136" t="s">
        <v>183</v>
      </c>
      <c r="X136" t="s">
        <v>184</v>
      </c>
      <c r="AA136">
        <v>30</v>
      </c>
      <c r="AB136">
        <v>1.600000023841858</v>
      </c>
    </row>
    <row r="137" spans="11:28" ht="15" customHeight="1">
      <c r="K137">
        <v>1.1</v>
      </c>
      <c r="L137" s="17">
        <v>1.5</v>
      </c>
      <c r="M137">
        <v>2870</v>
      </c>
      <c r="N137" t="s">
        <v>190</v>
      </c>
      <c r="O137">
        <v>2.39</v>
      </c>
      <c r="P137">
        <v>81</v>
      </c>
      <c r="Q137" s="16">
        <v>0.82</v>
      </c>
      <c r="R137" s="16">
        <v>3.7</v>
      </c>
      <c r="S137" s="15">
        <v>2.7</v>
      </c>
      <c r="T137" s="15">
        <v>6.7</v>
      </c>
      <c r="U137" s="15">
        <v>2.7</v>
      </c>
      <c r="V137" s="15">
        <v>2.4</v>
      </c>
      <c r="W137" t="s">
        <v>183</v>
      </c>
      <c r="X137" t="s">
        <v>246</v>
      </c>
      <c r="AA137">
        <v>30</v>
      </c>
      <c r="AB137">
        <v>51.599998474121094</v>
      </c>
    </row>
    <row r="138" spans="11:28" ht="15" customHeight="1">
      <c r="K138">
        <v>1.1</v>
      </c>
      <c r="L138" s="17">
        <v>1.5</v>
      </c>
      <c r="M138">
        <v>2870</v>
      </c>
      <c r="N138" t="s">
        <v>131</v>
      </c>
      <c r="O138">
        <v>2.39</v>
      </c>
      <c r="P138">
        <v>81</v>
      </c>
      <c r="Q138" s="16">
        <v>0.82</v>
      </c>
      <c r="R138" s="16">
        <v>3.7</v>
      </c>
      <c r="S138" s="15">
        <v>2.7</v>
      </c>
      <c r="T138" s="15">
        <v>6.7</v>
      </c>
      <c r="U138" s="15">
        <v>2.7</v>
      </c>
      <c r="V138" s="15">
        <v>2.4</v>
      </c>
      <c r="W138" t="s">
        <v>183</v>
      </c>
      <c r="X138" t="s">
        <v>184</v>
      </c>
      <c r="AA138">
        <v>0</v>
      </c>
      <c r="AB138">
        <v>51.599998474121094</v>
      </c>
    </row>
    <row r="139" spans="11:28" ht="15" customHeight="1">
      <c r="K139">
        <v>1.5</v>
      </c>
      <c r="L139" s="17">
        <v>2</v>
      </c>
      <c r="M139">
        <v>2870</v>
      </c>
      <c r="N139" t="s">
        <v>191</v>
      </c>
      <c r="O139">
        <v>3.2</v>
      </c>
      <c r="P139">
        <v>82</v>
      </c>
      <c r="Q139" s="16">
        <v>0.82</v>
      </c>
      <c r="R139" s="16">
        <v>5</v>
      </c>
      <c r="S139" s="15">
        <v>2.5</v>
      </c>
      <c r="T139" s="15">
        <v>6</v>
      </c>
      <c r="U139" s="15">
        <v>3</v>
      </c>
      <c r="V139" s="15">
        <v>2.2</v>
      </c>
      <c r="W139" t="s">
        <v>183</v>
      </c>
      <c r="X139" t="s">
        <v>246</v>
      </c>
      <c r="AA139">
        <v>0</v>
      </c>
      <c r="AB139">
        <v>51.599998474121094</v>
      </c>
    </row>
    <row r="140" spans="11:28" ht="15" customHeight="1">
      <c r="K140">
        <v>1.5</v>
      </c>
      <c r="L140" s="17">
        <v>2</v>
      </c>
      <c r="M140">
        <v>2870</v>
      </c>
      <c r="N140" t="s">
        <v>132</v>
      </c>
      <c r="O140">
        <v>3.2</v>
      </c>
      <c r="P140">
        <v>82</v>
      </c>
      <c r="Q140" s="16">
        <v>0.82</v>
      </c>
      <c r="R140" s="16">
        <v>5</v>
      </c>
      <c r="S140" s="15">
        <v>2.5</v>
      </c>
      <c r="T140" s="15">
        <v>6</v>
      </c>
      <c r="U140" s="15">
        <v>3</v>
      </c>
      <c r="V140" s="15">
        <v>2.2</v>
      </c>
      <c r="W140" t="s">
        <v>183</v>
      </c>
      <c r="X140" t="s">
        <v>184</v>
      </c>
      <c r="AA140">
        <v>0</v>
      </c>
      <c r="AB140">
        <v>51.599998474121094</v>
      </c>
    </row>
    <row r="141" spans="11:28" ht="15" customHeight="1">
      <c r="K141">
        <v>2.2</v>
      </c>
      <c r="L141" s="17">
        <v>3</v>
      </c>
      <c r="M141">
        <v>2850</v>
      </c>
      <c r="N141" t="s">
        <v>192</v>
      </c>
      <c r="O141">
        <v>4.4</v>
      </c>
      <c r="P141">
        <v>84</v>
      </c>
      <c r="Q141" s="16">
        <v>0.86</v>
      </c>
      <c r="R141" s="16">
        <v>7.4</v>
      </c>
      <c r="S141" s="15">
        <v>2.5</v>
      </c>
      <c r="T141" s="15">
        <v>6.3</v>
      </c>
      <c r="U141" s="15">
        <v>3</v>
      </c>
      <c r="V141" s="15">
        <v>2.2</v>
      </c>
      <c r="W141" t="s">
        <v>183</v>
      </c>
      <c r="X141" t="s">
        <v>246</v>
      </c>
      <c r="AA141">
        <v>0</v>
      </c>
      <c r="AB141">
        <v>51.599998474121094</v>
      </c>
    </row>
    <row r="142" spans="11:28" ht="15" customHeight="1">
      <c r="K142">
        <v>2.2</v>
      </c>
      <c r="L142" s="17">
        <v>3</v>
      </c>
      <c r="M142">
        <v>2850</v>
      </c>
      <c r="N142" t="s">
        <v>133</v>
      </c>
      <c r="O142">
        <v>4.4</v>
      </c>
      <c r="P142">
        <v>84</v>
      </c>
      <c r="Q142" s="16">
        <v>0.86</v>
      </c>
      <c r="R142" s="16">
        <v>7.4</v>
      </c>
      <c r="S142" s="15">
        <v>2.5</v>
      </c>
      <c r="T142" s="15">
        <v>6.3</v>
      </c>
      <c r="U142" s="15">
        <v>3</v>
      </c>
      <c r="V142" s="15">
        <v>2.2</v>
      </c>
      <c r="W142" t="s">
        <v>183</v>
      </c>
      <c r="X142" t="s">
        <v>184</v>
      </c>
      <c r="AA142">
        <v>0</v>
      </c>
      <c r="AB142">
        <v>51.599998474121094</v>
      </c>
    </row>
    <row r="143" spans="11:28" ht="15" customHeight="1">
      <c r="K143">
        <v>3</v>
      </c>
      <c r="L143" s="17">
        <v>4</v>
      </c>
      <c r="M143">
        <v>2890</v>
      </c>
      <c r="N143" t="s">
        <v>193</v>
      </c>
      <c r="O143">
        <v>5.7</v>
      </c>
      <c r="P143">
        <v>86.5</v>
      </c>
      <c r="Q143" s="16">
        <v>0.88</v>
      </c>
      <c r="R143" s="16">
        <v>10</v>
      </c>
      <c r="S143" s="15">
        <v>3</v>
      </c>
      <c r="T143" s="15">
        <v>7.8</v>
      </c>
      <c r="U143" s="15">
        <v>3.1</v>
      </c>
      <c r="V143" s="15">
        <v>2.6</v>
      </c>
      <c r="W143" t="s">
        <v>183</v>
      </c>
      <c r="X143" t="s">
        <v>246</v>
      </c>
      <c r="AA143">
        <v>0</v>
      </c>
      <c r="AB143">
        <v>51.599998474121094</v>
      </c>
    </row>
    <row r="144" spans="11:28" ht="15" customHeight="1">
      <c r="K144">
        <v>3</v>
      </c>
      <c r="L144" s="17">
        <v>4</v>
      </c>
      <c r="M144">
        <v>2890</v>
      </c>
      <c r="N144" t="s">
        <v>134</v>
      </c>
      <c r="O144">
        <v>5.7</v>
      </c>
      <c r="P144">
        <v>86.5</v>
      </c>
      <c r="Q144" s="16">
        <v>0.88</v>
      </c>
      <c r="R144" s="16">
        <v>10</v>
      </c>
      <c r="S144" s="15">
        <v>3</v>
      </c>
      <c r="T144" s="15">
        <v>7.8</v>
      </c>
      <c r="U144" s="15">
        <v>3.1</v>
      </c>
      <c r="V144" s="15">
        <v>2.6</v>
      </c>
      <c r="W144" t="s">
        <v>183</v>
      </c>
      <c r="X144" t="s">
        <v>184</v>
      </c>
      <c r="AA144">
        <v>0</v>
      </c>
      <c r="AB144">
        <v>51.599998474121094</v>
      </c>
    </row>
    <row r="145" spans="11:28" ht="15" customHeight="1">
      <c r="K145">
        <v>4</v>
      </c>
      <c r="L145" s="17">
        <v>5.5</v>
      </c>
      <c r="M145">
        <v>2870</v>
      </c>
      <c r="N145" t="s">
        <v>194</v>
      </c>
      <c r="O145">
        <v>7.2</v>
      </c>
      <c r="P145">
        <v>88</v>
      </c>
      <c r="Q145" s="16">
        <v>0.91</v>
      </c>
      <c r="R145" s="16">
        <v>13.3</v>
      </c>
      <c r="S145" s="15">
        <v>3</v>
      </c>
      <c r="T145" s="15">
        <v>7.8</v>
      </c>
      <c r="U145" s="15">
        <v>3.1</v>
      </c>
      <c r="V145" s="15">
        <v>2.8</v>
      </c>
      <c r="W145" t="s">
        <v>183</v>
      </c>
      <c r="X145" t="s">
        <v>246</v>
      </c>
      <c r="AA145">
        <v>0</v>
      </c>
      <c r="AB145">
        <v>131.60000610351562</v>
      </c>
    </row>
    <row r="146" spans="11:28" ht="15" customHeight="1">
      <c r="K146">
        <v>4</v>
      </c>
      <c r="L146" s="17">
        <v>5.5</v>
      </c>
      <c r="M146">
        <v>2870</v>
      </c>
      <c r="N146" t="s">
        <v>135</v>
      </c>
      <c r="O146">
        <v>7.2</v>
      </c>
      <c r="P146">
        <v>86</v>
      </c>
      <c r="Q146" s="16">
        <v>0.93</v>
      </c>
      <c r="R146" s="16">
        <v>13.3</v>
      </c>
      <c r="S146" s="15">
        <v>3</v>
      </c>
      <c r="T146" s="15">
        <v>7.8</v>
      </c>
      <c r="U146" s="15">
        <v>3.1</v>
      </c>
      <c r="V146" s="15">
        <v>2.8</v>
      </c>
      <c r="W146" t="s">
        <v>183</v>
      </c>
      <c r="X146" t="s">
        <v>184</v>
      </c>
      <c r="AA146">
        <v>15</v>
      </c>
      <c r="AB146">
        <v>131.60000610351562</v>
      </c>
    </row>
    <row r="147" spans="11:28" ht="15" customHeight="1">
      <c r="K147">
        <v>5.5</v>
      </c>
      <c r="L147" s="17">
        <v>7.5</v>
      </c>
      <c r="M147">
        <v>2910</v>
      </c>
      <c r="N147" t="s">
        <v>195</v>
      </c>
      <c r="O147">
        <v>10</v>
      </c>
      <c r="P147">
        <v>89.5</v>
      </c>
      <c r="Q147" s="16">
        <v>0.89</v>
      </c>
      <c r="R147" s="16">
        <v>18.1</v>
      </c>
      <c r="S147" s="15">
        <v>2.7</v>
      </c>
      <c r="T147" s="15">
        <v>8.2</v>
      </c>
      <c r="U147" s="15">
        <v>3.1</v>
      </c>
      <c r="V147" s="15">
        <v>2.4</v>
      </c>
      <c r="W147" t="s">
        <v>183</v>
      </c>
      <c r="X147" t="s">
        <v>246</v>
      </c>
      <c r="AA147">
        <v>15</v>
      </c>
      <c r="AB147">
        <v>131.8000030517578</v>
      </c>
    </row>
    <row r="148" spans="11:28" ht="15" customHeight="1">
      <c r="K148">
        <v>5.5</v>
      </c>
      <c r="L148" s="17">
        <v>7.5</v>
      </c>
      <c r="M148">
        <v>2910</v>
      </c>
      <c r="N148" t="s">
        <v>136</v>
      </c>
      <c r="O148">
        <v>10</v>
      </c>
      <c r="P148">
        <v>87.5</v>
      </c>
      <c r="Q148" s="16">
        <v>0.91</v>
      </c>
      <c r="R148" s="16">
        <v>18.1</v>
      </c>
      <c r="S148" s="15">
        <v>2.7</v>
      </c>
      <c r="T148" s="15">
        <v>8.2</v>
      </c>
      <c r="U148" s="15">
        <v>3.1</v>
      </c>
      <c r="V148" s="15">
        <v>2.4</v>
      </c>
      <c r="W148" t="s">
        <v>183</v>
      </c>
      <c r="X148" t="s">
        <v>184</v>
      </c>
      <c r="AA148">
        <v>13</v>
      </c>
      <c r="AB148">
        <v>131.8000030517578</v>
      </c>
    </row>
    <row r="149" spans="11:24" ht="15" customHeight="1">
      <c r="K149">
        <v>7.5</v>
      </c>
      <c r="L149" s="17">
        <v>10</v>
      </c>
      <c r="M149">
        <v>2900</v>
      </c>
      <c r="N149" t="s">
        <v>196</v>
      </c>
      <c r="O149">
        <v>13.3</v>
      </c>
      <c r="P149">
        <v>89.5</v>
      </c>
      <c r="Q149" s="16">
        <v>0.91</v>
      </c>
      <c r="R149" s="16">
        <v>24.7</v>
      </c>
      <c r="S149" s="15">
        <v>2.5</v>
      </c>
      <c r="T149" s="15">
        <v>8.2</v>
      </c>
      <c r="U149" s="15">
        <v>3</v>
      </c>
      <c r="V149" s="15">
        <v>2.3</v>
      </c>
      <c r="W149" t="s">
        <v>183</v>
      </c>
      <c r="X149" t="s">
        <v>246</v>
      </c>
    </row>
    <row r="150" spans="11:24" ht="15" customHeight="1">
      <c r="K150">
        <v>7.5</v>
      </c>
      <c r="L150" s="17">
        <v>10</v>
      </c>
      <c r="M150">
        <v>2900</v>
      </c>
      <c r="N150" t="s">
        <v>137</v>
      </c>
      <c r="O150">
        <v>13.3</v>
      </c>
      <c r="P150">
        <v>87.5</v>
      </c>
      <c r="Q150" s="16">
        <v>0.93</v>
      </c>
      <c r="R150" s="16">
        <v>24.7</v>
      </c>
      <c r="S150" s="15">
        <v>2.5</v>
      </c>
      <c r="T150" s="15">
        <v>8.2</v>
      </c>
      <c r="U150" s="15">
        <v>3</v>
      </c>
      <c r="V150" s="15">
        <v>2.3</v>
      </c>
      <c r="W150" t="s">
        <v>183</v>
      </c>
      <c r="X150" t="s">
        <v>184</v>
      </c>
    </row>
    <row r="151" spans="11:24" ht="15" customHeight="1">
      <c r="K151">
        <v>11</v>
      </c>
      <c r="L151" s="17">
        <v>15</v>
      </c>
      <c r="M151">
        <v>2940</v>
      </c>
      <c r="N151" t="s">
        <v>197</v>
      </c>
      <c r="O151">
        <v>19.6</v>
      </c>
      <c r="P151">
        <v>91</v>
      </c>
      <c r="Q151" s="16">
        <v>0.89</v>
      </c>
      <c r="R151" s="16">
        <v>35.8</v>
      </c>
      <c r="S151" s="15">
        <v>2.2</v>
      </c>
      <c r="T151" s="15">
        <v>7.8</v>
      </c>
      <c r="U151" s="15">
        <v>3</v>
      </c>
      <c r="V151" s="15">
        <v>1.8</v>
      </c>
      <c r="W151" t="s">
        <v>183</v>
      </c>
      <c r="X151" t="s">
        <v>246</v>
      </c>
    </row>
    <row r="152" spans="11:24" ht="15" customHeight="1">
      <c r="K152">
        <v>11</v>
      </c>
      <c r="L152" s="17">
        <v>15</v>
      </c>
      <c r="M152">
        <v>2940</v>
      </c>
      <c r="N152" t="s">
        <v>138</v>
      </c>
      <c r="O152">
        <v>19.6</v>
      </c>
      <c r="P152">
        <v>90</v>
      </c>
      <c r="Q152" s="16">
        <v>0.91</v>
      </c>
      <c r="R152" s="16">
        <v>35.8</v>
      </c>
      <c r="S152" s="15">
        <v>2.2</v>
      </c>
      <c r="T152" s="15">
        <v>7.8</v>
      </c>
      <c r="U152" s="15">
        <v>3</v>
      </c>
      <c r="V152" s="15">
        <v>1.8</v>
      </c>
      <c r="W152" t="s">
        <v>183</v>
      </c>
      <c r="X152" t="s">
        <v>184</v>
      </c>
    </row>
    <row r="153" spans="11:24" ht="15" customHeight="1">
      <c r="K153">
        <v>15</v>
      </c>
      <c r="L153" s="17">
        <v>20</v>
      </c>
      <c r="M153">
        <v>2940</v>
      </c>
      <c r="N153" t="s">
        <v>198</v>
      </c>
      <c r="O153">
        <v>26.3</v>
      </c>
      <c r="P153">
        <v>91.5</v>
      </c>
      <c r="Q153" s="16">
        <v>0.9</v>
      </c>
      <c r="R153" s="16">
        <v>48.8</v>
      </c>
      <c r="S153" s="15">
        <v>2.2</v>
      </c>
      <c r="T153" s="15">
        <v>8</v>
      </c>
      <c r="U153" s="15">
        <v>3.1</v>
      </c>
      <c r="V153" s="15">
        <v>1.9</v>
      </c>
      <c r="W153" t="s">
        <v>183</v>
      </c>
      <c r="X153" t="s">
        <v>246</v>
      </c>
    </row>
    <row r="154" spans="11:24" ht="15" customHeight="1">
      <c r="K154">
        <v>15</v>
      </c>
      <c r="L154" s="17">
        <v>20</v>
      </c>
      <c r="M154">
        <v>2940</v>
      </c>
      <c r="N154" t="s">
        <v>139</v>
      </c>
      <c r="O154">
        <v>26.3</v>
      </c>
      <c r="P154">
        <v>90.5</v>
      </c>
      <c r="Q154" s="16">
        <v>0.91</v>
      </c>
      <c r="R154" s="16">
        <v>48.8</v>
      </c>
      <c r="S154" s="15">
        <v>2.2</v>
      </c>
      <c r="T154" s="15">
        <v>8</v>
      </c>
      <c r="U154" s="15">
        <v>3.1</v>
      </c>
      <c r="V154" s="15">
        <v>1.9</v>
      </c>
      <c r="W154" t="s">
        <v>183</v>
      </c>
      <c r="X154" t="s">
        <v>184</v>
      </c>
    </row>
    <row r="155" spans="11:24" ht="15" customHeight="1">
      <c r="K155">
        <v>18.5</v>
      </c>
      <c r="L155" s="17">
        <v>25</v>
      </c>
      <c r="M155">
        <v>2940</v>
      </c>
      <c r="N155" t="s">
        <v>199</v>
      </c>
      <c r="O155">
        <v>32</v>
      </c>
      <c r="P155">
        <v>92.5</v>
      </c>
      <c r="Q155" s="16">
        <v>0.91</v>
      </c>
      <c r="R155" s="16">
        <v>60.2</v>
      </c>
      <c r="S155" s="15">
        <v>2.4</v>
      </c>
      <c r="T155" s="15">
        <v>8.7</v>
      </c>
      <c r="U155" s="15">
        <v>3.2</v>
      </c>
      <c r="V155" s="15">
        <v>1.9</v>
      </c>
      <c r="W155" t="s">
        <v>183</v>
      </c>
      <c r="X155" t="s">
        <v>246</v>
      </c>
    </row>
    <row r="156" spans="11:24" ht="15" customHeight="1">
      <c r="K156">
        <v>18.5</v>
      </c>
      <c r="L156" s="17">
        <v>25</v>
      </c>
      <c r="M156">
        <v>2940</v>
      </c>
      <c r="N156" t="s">
        <v>140</v>
      </c>
      <c r="O156">
        <v>32</v>
      </c>
      <c r="P156">
        <v>90.5</v>
      </c>
      <c r="Q156" s="16">
        <v>0.93</v>
      </c>
      <c r="R156" s="16">
        <v>60.2</v>
      </c>
      <c r="S156" s="15">
        <v>2.4</v>
      </c>
      <c r="T156" s="15">
        <v>8.7</v>
      </c>
      <c r="U156" s="15">
        <v>3.2</v>
      </c>
      <c r="V156" s="15">
        <v>1.9</v>
      </c>
      <c r="W156" t="s">
        <v>183</v>
      </c>
      <c r="X156" t="s">
        <v>184</v>
      </c>
    </row>
    <row r="157" spans="11:24" ht="15" customHeight="1">
      <c r="K157">
        <v>22</v>
      </c>
      <c r="L157" s="17">
        <v>30</v>
      </c>
      <c r="M157">
        <v>2950</v>
      </c>
      <c r="N157" t="s">
        <v>200</v>
      </c>
      <c r="O157">
        <v>37</v>
      </c>
      <c r="P157">
        <v>93</v>
      </c>
      <c r="Q157" s="16">
        <v>0.92</v>
      </c>
      <c r="R157" s="16">
        <v>71.4</v>
      </c>
      <c r="S157" s="15">
        <v>2.2</v>
      </c>
      <c r="T157" s="15">
        <v>9</v>
      </c>
      <c r="U157" s="15">
        <v>3.1</v>
      </c>
      <c r="V157" s="15">
        <v>1.9</v>
      </c>
      <c r="W157" t="s">
        <v>183</v>
      </c>
      <c r="X157" t="s">
        <v>246</v>
      </c>
    </row>
    <row r="158" spans="11:24" ht="15" customHeight="1">
      <c r="K158">
        <v>22</v>
      </c>
      <c r="L158" s="17">
        <v>30</v>
      </c>
      <c r="M158">
        <v>2950</v>
      </c>
      <c r="N158" t="s">
        <v>141</v>
      </c>
      <c r="O158">
        <v>37</v>
      </c>
      <c r="P158">
        <v>91</v>
      </c>
      <c r="Q158" s="16">
        <v>0.94</v>
      </c>
      <c r="R158" s="16">
        <v>71.4</v>
      </c>
      <c r="S158" s="15">
        <v>2.2</v>
      </c>
      <c r="T158" s="15">
        <v>9</v>
      </c>
      <c r="U158" s="15">
        <v>3.1</v>
      </c>
      <c r="V158" s="15">
        <v>1.9</v>
      </c>
      <c r="W158" t="s">
        <v>183</v>
      </c>
      <c r="X158" t="s">
        <v>184</v>
      </c>
    </row>
    <row r="159" spans="12:22" ht="15" customHeight="1">
      <c r="L159" s="17"/>
      <c r="Q159" s="16"/>
      <c r="R159" s="16"/>
      <c r="S159" s="15"/>
      <c r="T159" s="15"/>
      <c r="U159" s="15"/>
      <c r="V159" s="15"/>
    </row>
    <row r="160" spans="11:22" ht="15" customHeight="1">
      <c r="K160" t="s">
        <v>142</v>
      </c>
      <c r="L160" s="17"/>
      <c r="Q160" s="16"/>
      <c r="R160" s="16"/>
      <c r="S160" s="15"/>
      <c r="T160" s="15"/>
      <c r="U160" s="15"/>
      <c r="V160" s="15"/>
    </row>
    <row r="161" spans="11:24" ht="15" customHeight="1">
      <c r="K161">
        <v>0.12</v>
      </c>
      <c r="L161" s="17">
        <v>0.166</v>
      </c>
      <c r="M161">
        <v>1360</v>
      </c>
      <c r="N161" t="s">
        <v>201</v>
      </c>
      <c r="O161">
        <v>0.47</v>
      </c>
      <c r="P161">
        <v>59</v>
      </c>
      <c r="Q161" s="16">
        <v>0.62</v>
      </c>
      <c r="R161" s="16">
        <v>0.85</v>
      </c>
      <c r="S161" s="15">
        <v>1.9</v>
      </c>
      <c r="T161" s="15">
        <v>2.75</v>
      </c>
      <c r="U161" s="15">
        <v>2</v>
      </c>
      <c r="V161" s="15">
        <v>1.65</v>
      </c>
      <c r="W161" t="s">
        <v>183</v>
      </c>
      <c r="X161" t="s">
        <v>246</v>
      </c>
    </row>
    <row r="162" spans="11:24" ht="15" customHeight="1">
      <c r="K162">
        <v>0.18</v>
      </c>
      <c r="L162" s="17">
        <v>0.25</v>
      </c>
      <c r="M162">
        <v>1370</v>
      </c>
      <c r="N162" t="s">
        <v>202</v>
      </c>
      <c r="O162">
        <v>0.63</v>
      </c>
      <c r="P162">
        <v>62</v>
      </c>
      <c r="Q162" s="16">
        <v>0.66</v>
      </c>
      <c r="R162" s="16">
        <v>1.25</v>
      </c>
      <c r="S162" s="15">
        <v>2.2</v>
      </c>
      <c r="T162" s="15">
        <v>3.1</v>
      </c>
      <c r="U162" s="15">
        <v>2.2</v>
      </c>
      <c r="V162" s="15">
        <v>2</v>
      </c>
      <c r="W162" t="s">
        <v>183</v>
      </c>
      <c r="X162" t="s">
        <v>246</v>
      </c>
    </row>
    <row r="163" spans="11:24" ht="15" customHeight="1">
      <c r="K163">
        <v>0.25</v>
      </c>
      <c r="L163" s="17">
        <v>0.33</v>
      </c>
      <c r="M163">
        <v>1400</v>
      </c>
      <c r="N163" t="s">
        <v>203</v>
      </c>
      <c r="O163">
        <v>0.8</v>
      </c>
      <c r="P163">
        <v>69</v>
      </c>
      <c r="Q163" s="16">
        <v>0.65</v>
      </c>
      <c r="R163" s="16">
        <v>1.71</v>
      </c>
      <c r="S163" s="15">
        <v>1.8</v>
      </c>
      <c r="T163" s="15">
        <v>4</v>
      </c>
      <c r="U163" s="15">
        <v>2.2</v>
      </c>
      <c r="V163" s="15">
        <v>1.6</v>
      </c>
      <c r="W163" t="s">
        <v>183</v>
      </c>
      <c r="X163" t="s">
        <v>246</v>
      </c>
    </row>
    <row r="164" spans="11:24" ht="15" customHeight="1">
      <c r="K164">
        <v>0.37</v>
      </c>
      <c r="L164" s="17">
        <v>0.5</v>
      </c>
      <c r="M164">
        <v>1410</v>
      </c>
      <c r="N164" t="s">
        <v>204</v>
      </c>
      <c r="O164">
        <v>1.11</v>
      </c>
      <c r="P164">
        <v>71</v>
      </c>
      <c r="Q164" s="16">
        <v>0.68</v>
      </c>
      <c r="R164" s="16">
        <v>2.5</v>
      </c>
      <c r="S164" s="15">
        <v>1.8</v>
      </c>
      <c r="T164" s="15">
        <v>4</v>
      </c>
      <c r="U164" s="15">
        <v>2.2</v>
      </c>
      <c r="V164" s="15">
        <v>1.6</v>
      </c>
      <c r="W164" t="s">
        <v>183</v>
      </c>
      <c r="X164" t="s">
        <v>246</v>
      </c>
    </row>
    <row r="165" spans="11:24" ht="15" customHeight="1">
      <c r="K165">
        <v>0.55</v>
      </c>
      <c r="L165" s="17">
        <v>0.75</v>
      </c>
      <c r="M165">
        <v>1410</v>
      </c>
      <c r="N165" t="s">
        <v>205</v>
      </c>
      <c r="O165">
        <v>1.58</v>
      </c>
      <c r="P165">
        <v>75</v>
      </c>
      <c r="Q165" s="16">
        <v>0.67</v>
      </c>
      <c r="R165" s="16">
        <v>3.7</v>
      </c>
      <c r="S165" s="15">
        <v>2</v>
      </c>
      <c r="T165" s="15">
        <v>4.2</v>
      </c>
      <c r="U165" s="15">
        <v>2.2</v>
      </c>
      <c r="V165" s="15">
        <v>1.8</v>
      </c>
      <c r="W165" t="s">
        <v>183</v>
      </c>
      <c r="X165" t="s">
        <v>246</v>
      </c>
    </row>
    <row r="166" spans="11:24" ht="15" customHeight="1">
      <c r="K166">
        <v>0.55</v>
      </c>
      <c r="L166" s="17">
        <v>0.75</v>
      </c>
      <c r="M166">
        <v>1410</v>
      </c>
      <c r="N166" t="s">
        <v>143</v>
      </c>
      <c r="O166">
        <v>1.58</v>
      </c>
      <c r="P166">
        <v>75</v>
      </c>
      <c r="Q166" s="16">
        <v>0.57</v>
      </c>
      <c r="R166" s="16">
        <v>3.7</v>
      </c>
      <c r="S166" s="15">
        <v>2</v>
      </c>
      <c r="T166" s="15">
        <v>4.2</v>
      </c>
      <c r="U166" s="15">
        <v>2.2</v>
      </c>
      <c r="V166" s="15">
        <v>1.8</v>
      </c>
      <c r="W166" t="s">
        <v>183</v>
      </c>
      <c r="X166" t="s">
        <v>184</v>
      </c>
    </row>
    <row r="167" spans="11:24" ht="15" customHeight="1">
      <c r="K167">
        <v>0.75</v>
      </c>
      <c r="L167" s="17">
        <v>1</v>
      </c>
      <c r="M167">
        <v>1410</v>
      </c>
      <c r="N167" t="s">
        <v>206</v>
      </c>
      <c r="O167">
        <v>1.88</v>
      </c>
      <c r="P167">
        <v>78</v>
      </c>
      <c r="Q167" s="16">
        <v>0.74</v>
      </c>
      <c r="R167" s="16">
        <v>5.1</v>
      </c>
      <c r="S167" s="15">
        <v>2</v>
      </c>
      <c r="T167" s="15">
        <v>4.4</v>
      </c>
      <c r="U167" s="15">
        <v>2.2</v>
      </c>
      <c r="V167" s="15">
        <v>1.6</v>
      </c>
      <c r="W167" t="s">
        <v>183</v>
      </c>
      <c r="X167" t="s">
        <v>246</v>
      </c>
    </row>
    <row r="168" spans="11:24" ht="15" customHeight="1">
      <c r="K168">
        <v>0.75</v>
      </c>
      <c r="L168" s="17">
        <v>1</v>
      </c>
      <c r="M168">
        <v>1410</v>
      </c>
      <c r="N168" t="s">
        <v>144</v>
      </c>
      <c r="O168">
        <v>1.88</v>
      </c>
      <c r="P168">
        <v>78</v>
      </c>
      <c r="Q168" s="16">
        <v>0.74</v>
      </c>
      <c r="R168" s="16">
        <v>5.1</v>
      </c>
      <c r="S168" s="15">
        <v>2</v>
      </c>
      <c r="T168" s="15">
        <v>4.4</v>
      </c>
      <c r="U168" s="15">
        <v>2.2</v>
      </c>
      <c r="V168" s="15">
        <v>1.6</v>
      </c>
      <c r="W168" t="s">
        <v>183</v>
      </c>
      <c r="X168" t="s">
        <v>184</v>
      </c>
    </row>
    <row r="169" spans="11:24" ht="15" customHeight="1">
      <c r="K169">
        <v>1.1</v>
      </c>
      <c r="L169" s="17">
        <v>1.5</v>
      </c>
      <c r="M169">
        <v>1410</v>
      </c>
      <c r="N169" t="s">
        <v>207</v>
      </c>
      <c r="O169">
        <v>2.63</v>
      </c>
      <c r="P169">
        <v>79.5</v>
      </c>
      <c r="Q169" s="16">
        <v>0.76</v>
      </c>
      <c r="R169" s="16">
        <v>7.5</v>
      </c>
      <c r="S169" s="15">
        <v>2.2</v>
      </c>
      <c r="T169" s="15">
        <v>5.1</v>
      </c>
      <c r="U169" s="15">
        <v>2.5</v>
      </c>
      <c r="V169" s="15">
        <v>2</v>
      </c>
      <c r="W169" t="s">
        <v>183</v>
      </c>
      <c r="X169" t="s">
        <v>246</v>
      </c>
    </row>
    <row r="170" spans="11:24" ht="15" customHeight="1">
      <c r="K170">
        <v>1.1</v>
      </c>
      <c r="L170" s="17">
        <v>1.5</v>
      </c>
      <c r="M170">
        <v>1410</v>
      </c>
      <c r="N170" t="s">
        <v>145</v>
      </c>
      <c r="O170">
        <v>2.63</v>
      </c>
      <c r="P170">
        <v>79.5</v>
      </c>
      <c r="Q170" s="16">
        <v>0.76</v>
      </c>
      <c r="R170" s="16">
        <v>7.5</v>
      </c>
      <c r="S170" s="15">
        <v>2.2</v>
      </c>
      <c r="T170" s="15">
        <v>5.1</v>
      </c>
      <c r="U170" s="15">
        <v>2.5</v>
      </c>
      <c r="V170" s="15">
        <v>2</v>
      </c>
      <c r="W170" t="s">
        <v>183</v>
      </c>
      <c r="X170" t="s">
        <v>184</v>
      </c>
    </row>
    <row r="171" spans="11:24" ht="15" customHeight="1">
      <c r="K171">
        <v>1.5</v>
      </c>
      <c r="L171" s="17">
        <v>2</v>
      </c>
      <c r="M171">
        <v>1420</v>
      </c>
      <c r="N171" t="s">
        <v>208</v>
      </c>
      <c r="O171">
        <v>3.5</v>
      </c>
      <c r="P171">
        <v>81</v>
      </c>
      <c r="Q171" s="16">
        <v>0.77</v>
      </c>
      <c r="R171" s="16">
        <v>10.1</v>
      </c>
      <c r="S171" s="15">
        <v>2.5</v>
      </c>
      <c r="T171" s="15">
        <v>5.6</v>
      </c>
      <c r="U171" s="15">
        <v>2.8</v>
      </c>
      <c r="V171" s="15">
        <v>2.2</v>
      </c>
      <c r="W171" t="s">
        <v>183</v>
      </c>
      <c r="X171" t="s">
        <v>246</v>
      </c>
    </row>
    <row r="172" spans="11:24" ht="15" customHeight="1">
      <c r="K172">
        <v>1.5</v>
      </c>
      <c r="L172" s="17">
        <v>2</v>
      </c>
      <c r="M172">
        <v>1420</v>
      </c>
      <c r="N172" t="s">
        <v>146</v>
      </c>
      <c r="O172">
        <v>3.5</v>
      </c>
      <c r="P172">
        <v>81</v>
      </c>
      <c r="Q172" s="16">
        <v>0.77</v>
      </c>
      <c r="R172" s="16">
        <v>10.1</v>
      </c>
      <c r="S172" s="15">
        <v>2.5</v>
      </c>
      <c r="T172" s="15">
        <v>5.6</v>
      </c>
      <c r="U172" s="15">
        <v>2.8</v>
      </c>
      <c r="V172" s="15">
        <v>2.2</v>
      </c>
      <c r="W172" t="s">
        <v>183</v>
      </c>
      <c r="X172" t="s">
        <v>184</v>
      </c>
    </row>
    <row r="173" spans="11:24" ht="15" customHeight="1">
      <c r="K173">
        <v>2.2</v>
      </c>
      <c r="L173" s="17">
        <v>3</v>
      </c>
      <c r="M173">
        <v>1415</v>
      </c>
      <c r="N173" t="s">
        <v>209</v>
      </c>
      <c r="O173">
        <v>4.9</v>
      </c>
      <c r="P173">
        <v>81</v>
      </c>
      <c r="Q173" s="16">
        <v>0.8</v>
      </c>
      <c r="R173" s="16">
        <v>14.8</v>
      </c>
      <c r="S173" s="15">
        <v>2</v>
      </c>
      <c r="T173" s="15">
        <v>5.5</v>
      </c>
      <c r="U173" s="15">
        <v>2.1</v>
      </c>
      <c r="V173" s="15">
        <v>1.8</v>
      </c>
      <c r="W173" t="s">
        <v>183</v>
      </c>
      <c r="X173" t="s">
        <v>246</v>
      </c>
    </row>
    <row r="174" spans="11:24" ht="15" customHeight="1">
      <c r="K174">
        <v>2.2</v>
      </c>
      <c r="L174" s="17">
        <v>3</v>
      </c>
      <c r="M174">
        <v>1415</v>
      </c>
      <c r="N174" t="s">
        <v>147</v>
      </c>
      <c r="O174">
        <v>4.9</v>
      </c>
      <c r="P174">
        <v>81</v>
      </c>
      <c r="Q174" s="16">
        <v>0.8</v>
      </c>
      <c r="R174" s="16">
        <v>14.8</v>
      </c>
      <c r="S174" s="15">
        <v>2</v>
      </c>
      <c r="T174" s="15">
        <v>5.5</v>
      </c>
      <c r="U174" s="15">
        <v>2.1</v>
      </c>
      <c r="V174" s="15">
        <v>1.8</v>
      </c>
      <c r="W174" t="s">
        <v>183</v>
      </c>
      <c r="X174" t="s">
        <v>184</v>
      </c>
    </row>
    <row r="175" spans="11:24" ht="15" customHeight="1">
      <c r="K175">
        <v>3</v>
      </c>
      <c r="L175" s="17">
        <v>4</v>
      </c>
      <c r="M175">
        <v>1415</v>
      </c>
      <c r="N175" t="s">
        <v>210</v>
      </c>
      <c r="O175">
        <v>6.5</v>
      </c>
      <c r="P175">
        <v>82.6</v>
      </c>
      <c r="Q175" s="16">
        <v>0.81</v>
      </c>
      <c r="R175" s="16">
        <v>20.2</v>
      </c>
      <c r="S175" s="15">
        <v>2.1</v>
      </c>
      <c r="T175" s="15">
        <v>5.7</v>
      </c>
      <c r="U175" s="15">
        <v>2.4</v>
      </c>
      <c r="V175" s="15">
        <v>1.9</v>
      </c>
      <c r="W175" t="s">
        <v>183</v>
      </c>
      <c r="X175" t="s">
        <v>246</v>
      </c>
    </row>
    <row r="176" spans="11:24" ht="15" customHeight="1">
      <c r="K176">
        <v>3</v>
      </c>
      <c r="L176" s="17">
        <v>4</v>
      </c>
      <c r="M176">
        <v>1415</v>
      </c>
      <c r="N176" t="s">
        <v>148</v>
      </c>
      <c r="O176">
        <v>6.5</v>
      </c>
      <c r="P176">
        <v>82.6</v>
      </c>
      <c r="Q176" s="16">
        <v>0.81</v>
      </c>
      <c r="R176" s="16">
        <v>20.2</v>
      </c>
      <c r="S176" s="15">
        <v>2.1</v>
      </c>
      <c r="T176" s="15">
        <v>5.7</v>
      </c>
      <c r="U176" s="15">
        <v>2.4</v>
      </c>
      <c r="V176" s="15">
        <v>1.9</v>
      </c>
      <c r="W176" t="s">
        <v>183</v>
      </c>
      <c r="X176" t="s">
        <v>184</v>
      </c>
    </row>
    <row r="177" spans="11:24" ht="15" customHeight="1">
      <c r="K177">
        <v>4</v>
      </c>
      <c r="L177" s="17">
        <v>5.5</v>
      </c>
      <c r="M177">
        <v>1440</v>
      </c>
      <c r="N177" t="s">
        <v>211</v>
      </c>
      <c r="O177">
        <v>8.5</v>
      </c>
      <c r="P177">
        <v>84.2</v>
      </c>
      <c r="Q177" s="16">
        <v>0.81</v>
      </c>
      <c r="R177" s="16">
        <v>26.5</v>
      </c>
      <c r="S177" s="15">
        <v>2.5</v>
      </c>
      <c r="T177" s="15">
        <v>6.9</v>
      </c>
      <c r="U177" s="15">
        <v>2.9</v>
      </c>
      <c r="V177" s="15">
        <v>2.1</v>
      </c>
      <c r="W177" t="s">
        <v>183</v>
      </c>
      <c r="X177" t="s">
        <v>246</v>
      </c>
    </row>
    <row r="178" spans="11:24" ht="15" customHeight="1">
      <c r="K178">
        <v>4</v>
      </c>
      <c r="L178" s="17">
        <v>5.5</v>
      </c>
      <c r="M178">
        <v>1440</v>
      </c>
      <c r="N178" t="s">
        <v>149</v>
      </c>
      <c r="O178">
        <v>8.5</v>
      </c>
      <c r="P178">
        <v>84.2</v>
      </c>
      <c r="Q178" s="16">
        <v>0.81</v>
      </c>
      <c r="R178" s="16">
        <v>26.5</v>
      </c>
      <c r="S178" s="15">
        <v>2.5</v>
      </c>
      <c r="T178" s="15">
        <v>6.9</v>
      </c>
      <c r="U178" s="15">
        <v>2.9</v>
      </c>
      <c r="V178" s="15">
        <v>2.1</v>
      </c>
      <c r="W178" t="s">
        <v>183</v>
      </c>
      <c r="X178" t="s">
        <v>184</v>
      </c>
    </row>
    <row r="179" spans="11:24" ht="15" customHeight="1">
      <c r="K179">
        <v>5.5</v>
      </c>
      <c r="L179" s="17">
        <v>7.5</v>
      </c>
      <c r="M179">
        <v>1445</v>
      </c>
      <c r="N179" t="s">
        <v>212</v>
      </c>
      <c r="O179">
        <v>11.3</v>
      </c>
      <c r="P179">
        <v>85.7</v>
      </c>
      <c r="Q179" s="16">
        <v>0.82</v>
      </c>
      <c r="R179" s="16">
        <v>36.3</v>
      </c>
      <c r="S179" s="15">
        <v>2.4</v>
      </c>
      <c r="T179" s="15">
        <v>7</v>
      </c>
      <c r="U179" s="15">
        <v>2.9</v>
      </c>
      <c r="V179" s="15">
        <v>2.1</v>
      </c>
      <c r="W179" t="s">
        <v>183</v>
      </c>
      <c r="X179" t="s">
        <v>246</v>
      </c>
    </row>
    <row r="180" spans="11:24" ht="15" customHeight="1">
      <c r="K180">
        <v>5.5</v>
      </c>
      <c r="L180" s="17">
        <v>7.5</v>
      </c>
      <c r="M180">
        <v>1445</v>
      </c>
      <c r="N180" t="s">
        <v>150</v>
      </c>
      <c r="O180">
        <v>11.3</v>
      </c>
      <c r="P180">
        <v>85.7</v>
      </c>
      <c r="Q180" s="16">
        <v>0.82</v>
      </c>
      <c r="R180" s="16">
        <v>36.3</v>
      </c>
      <c r="S180" s="15">
        <v>2.4</v>
      </c>
      <c r="T180" s="15">
        <v>7</v>
      </c>
      <c r="U180" s="15">
        <v>2.9</v>
      </c>
      <c r="V180" s="15">
        <v>2.1</v>
      </c>
      <c r="W180" t="s">
        <v>183</v>
      </c>
      <c r="X180" t="s">
        <v>184</v>
      </c>
    </row>
    <row r="181" spans="11:24" ht="15" customHeight="1">
      <c r="K181">
        <v>7.5</v>
      </c>
      <c r="L181" s="17">
        <v>10</v>
      </c>
      <c r="M181">
        <v>1445</v>
      </c>
      <c r="N181" t="s">
        <v>213</v>
      </c>
      <c r="O181">
        <v>15.2</v>
      </c>
      <c r="P181">
        <v>87</v>
      </c>
      <c r="Q181" s="16">
        <v>0.82</v>
      </c>
      <c r="R181" s="16">
        <v>49.6</v>
      </c>
      <c r="S181" s="15">
        <v>2.4</v>
      </c>
      <c r="T181" s="15">
        <v>7.2</v>
      </c>
      <c r="U181" s="15">
        <v>3.1</v>
      </c>
      <c r="V181" s="15">
        <v>2</v>
      </c>
      <c r="W181" t="s">
        <v>183</v>
      </c>
      <c r="X181" t="s">
        <v>246</v>
      </c>
    </row>
    <row r="182" spans="11:24" ht="15" customHeight="1">
      <c r="K182">
        <v>7.5</v>
      </c>
      <c r="L182" s="17">
        <v>10</v>
      </c>
      <c r="M182">
        <v>1445</v>
      </c>
      <c r="N182" t="s">
        <v>151</v>
      </c>
      <c r="O182">
        <v>15.2</v>
      </c>
      <c r="P182">
        <v>87</v>
      </c>
      <c r="Q182" s="16">
        <v>0.82</v>
      </c>
      <c r="R182" s="16">
        <v>49.6</v>
      </c>
      <c r="S182" s="15">
        <v>2.4</v>
      </c>
      <c r="T182" s="15">
        <v>7.2</v>
      </c>
      <c r="U182" s="15">
        <v>3.1</v>
      </c>
      <c r="V182" s="15">
        <v>2</v>
      </c>
      <c r="W182" t="s">
        <v>183</v>
      </c>
      <c r="X182" t="s">
        <v>184</v>
      </c>
    </row>
    <row r="183" spans="11:24" ht="15" customHeight="1">
      <c r="K183">
        <v>11</v>
      </c>
      <c r="L183" s="17">
        <v>15</v>
      </c>
      <c r="M183">
        <v>1470</v>
      </c>
      <c r="N183" t="s">
        <v>214</v>
      </c>
      <c r="O183">
        <v>20.9</v>
      </c>
      <c r="P183">
        <v>91.5</v>
      </c>
      <c r="Q183" s="16">
        <v>0.83</v>
      </c>
      <c r="R183" s="16">
        <v>71.5</v>
      </c>
      <c r="S183" s="15">
        <v>2.5</v>
      </c>
      <c r="T183" s="15">
        <v>7.7</v>
      </c>
      <c r="U183" s="15">
        <v>2.9</v>
      </c>
      <c r="V183" s="15">
        <v>2</v>
      </c>
      <c r="W183" t="s">
        <v>183</v>
      </c>
      <c r="X183" t="s">
        <v>246</v>
      </c>
    </row>
    <row r="184" spans="11:24" ht="15" customHeight="1">
      <c r="K184">
        <v>11</v>
      </c>
      <c r="L184" s="17">
        <v>15</v>
      </c>
      <c r="M184">
        <v>1470</v>
      </c>
      <c r="N184" t="s">
        <v>152</v>
      </c>
      <c r="O184">
        <v>20.9</v>
      </c>
      <c r="P184">
        <v>89.5</v>
      </c>
      <c r="Q184" s="16">
        <v>0.85</v>
      </c>
      <c r="R184" s="16">
        <v>71.5</v>
      </c>
      <c r="S184" s="15">
        <v>2.5</v>
      </c>
      <c r="T184" s="15">
        <v>7.7</v>
      </c>
      <c r="U184" s="15">
        <v>2.9</v>
      </c>
      <c r="V184" s="15">
        <v>2</v>
      </c>
      <c r="W184" t="s">
        <v>183</v>
      </c>
      <c r="X184" t="s">
        <v>184</v>
      </c>
    </row>
    <row r="185" spans="11:24" ht="15" customHeight="1">
      <c r="K185">
        <v>15</v>
      </c>
      <c r="L185" s="17">
        <v>20</v>
      </c>
      <c r="M185">
        <v>1470</v>
      </c>
      <c r="N185" t="s">
        <v>215</v>
      </c>
      <c r="O185">
        <v>28</v>
      </c>
      <c r="P185">
        <v>92</v>
      </c>
      <c r="Q185" s="16">
        <v>0.84</v>
      </c>
      <c r="R185" s="16">
        <v>97.5</v>
      </c>
      <c r="S185" s="15">
        <v>2.5</v>
      </c>
      <c r="T185" s="15">
        <v>7.7</v>
      </c>
      <c r="U185" s="15">
        <v>2.9</v>
      </c>
      <c r="V185" s="15">
        <v>2</v>
      </c>
      <c r="W185" t="s">
        <v>183</v>
      </c>
      <c r="X185" t="s">
        <v>246</v>
      </c>
    </row>
    <row r="186" spans="11:24" ht="15" customHeight="1">
      <c r="K186">
        <v>15</v>
      </c>
      <c r="L186" s="17">
        <v>20</v>
      </c>
      <c r="M186">
        <v>1470</v>
      </c>
      <c r="N186" t="s">
        <v>153</v>
      </c>
      <c r="O186">
        <v>28</v>
      </c>
      <c r="P186">
        <v>90</v>
      </c>
      <c r="Q186" s="16">
        <v>0.86</v>
      </c>
      <c r="R186" s="16">
        <v>97.5</v>
      </c>
      <c r="S186" s="15">
        <v>2.5</v>
      </c>
      <c r="T186" s="15">
        <v>7.7</v>
      </c>
      <c r="U186" s="15">
        <v>2.9</v>
      </c>
      <c r="V186" s="15">
        <v>2</v>
      </c>
      <c r="W186" t="s">
        <v>183</v>
      </c>
      <c r="X186" t="s">
        <v>184</v>
      </c>
    </row>
    <row r="187" spans="11:24" ht="15" customHeight="1">
      <c r="K187">
        <v>18.5</v>
      </c>
      <c r="L187" s="17">
        <v>25</v>
      </c>
      <c r="M187">
        <v>1470</v>
      </c>
      <c r="N187" t="s">
        <v>216</v>
      </c>
      <c r="O187">
        <v>34</v>
      </c>
      <c r="P187">
        <v>92.5</v>
      </c>
      <c r="Q187" s="16">
        <v>0.84</v>
      </c>
      <c r="R187" s="16">
        <v>120</v>
      </c>
      <c r="S187" s="15">
        <v>2.8</v>
      </c>
      <c r="T187" s="15">
        <v>8.4</v>
      </c>
      <c r="U187" s="15">
        <v>3.2</v>
      </c>
      <c r="V187" s="15">
        <v>2.2</v>
      </c>
      <c r="W187" t="s">
        <v>183</v>
      </c>
      <c r="X187" t="s">
        <v>246</v>
      </c>
    </row>
    <row r="188" spans="11:24" ht="15" customHeight="1">
      <c r="K188">
        <v>18.5</v>
      </c>
      <c r="L188" s="17">
        <v>25</v>
      </c>
      <c r="M188">
        <v>1470</v>
      </c>
      <c r="N188" t="s">
        <v>154</v>
      </c>
      <c r="O188">
        <v>34</v>
      </c>
      <c r="P188">
        <v>91</v>
      </c>
      <c r="Q188" s="16">
        <v>0.85</v>
      </c>
      <c r="R188" s="16">
        <v>120</v>
      </c>
      <c r="S188" s="15">
        <v>2.8</v>
      </c>
      <c r="T188" s="15">
        <v>8.4</v>
      </c>
      <c r="U188" s="15">
        <v>3.2</v>
      </c>
      <c r="V188" s="15">
        <v>2.2</v>
      </c>
      <c r="W188" t="s">
        <v>183</v>
      </c>
      <c r="X188" t="s">
        <v>184</v>
      </c>
    </row>
    <row r="189" spans="11:24" ht="15" customHeight="1">
      <c r="K189">
        <v>22</v>
      </c>
      <c r="L189" s="17">
        <v>30</v>
      </c>
      <c r="M189">
        <v>1470</v>
      </c>
      <c r="N189" t="s">
        <v>217</v>
      </c>
      <c r="O189">
        <v>41</v>
      </c>
      <c r="P189">
        <v>93</v>
      </c>
      <c r="Q189" s="16">
        <v>0.84</v>
      </c>
      <c r="R189" s="16">
        <v>143</v>
      </c>
      <c r="S189" s="15">
        <v>2.5</v>
      </c>
      <c r="T189" s="15">
        <v>7.5</v>
      </c>
      <c r="U189" s="15">
        <v>2.9</v>
      </c>
      <c r="V189" s="15">
        <v>2</v>
      </c>
      <c r="W189" t="s">
        <v>183</v>
      </c>
      <c r="X189" t="s">
        <v>246</v>
      </c>
    </row>
    <row r="190" spans="11:24" ht="15" customHeight="1">
      <c r="K190">
        <v>22</v>
      </c>
      <c r="L190" s="17">
        <v>30</v>
      </c>
      <c r="M190">
        <v>1470</v>
      </c>
      <c r="N190" t="s">
        <v>155</v>
      </c>
      <c r="O190">
        <v>41</v>
      </c>
      <c r="P190">
        <v>91.5</v>
      </c>
      <c r="Q190" s="16">
        <v>0.85</v>
      </c>
      <c r="R190" s="16">
        <v>143</v>
      </c>
      <c r="S190" s="15">
        <v>2.5</v>
      </c>
      <c r="T190" s="15">
        <v>7.5</v>
      </c>
      <c r="U190" s="15">
        <v>2.9</v>
      </c>
      <c r="V190" s="15">
        <v>2</v>
      </c>
      <c r="W190" t="s">
        <v>183</v>
      </c>
      <c r="X190" t="s">
        <v>184</v>
      </c>
    </row>
    <row r="191" spans="12:22" ht="15" customHeight="1">
      <c r="L191" s="17"/>
      <c r="Q191" s="16"/>
      <c r="R191" s="16"/>
      <c r="S191" s="15"/>
      <c r="T191" s="15"/>
      <c r="U191" s="15"/>
      <c r="V191" s="15"/>
    </row>
    <row r="192" spans="11:22" ht="15" customHeight="1">
      <c r="K192" t="s">
        <v>156</v>
      </c>
      <c r="L192" s="17"/>
      <c r="Q192" s="16"/>
      <c r="R192" s="16"/>
      <c r="S192" s="15"/>
      <c r="T192" s="15"/>
      <c r="U192" s="15"/>
      <c r="V192" s="15"/>
    </row>
    <row r="193" spans="11:24" ht="15" customHeight="1">
      <c r="K193">
        <v>0.07</v>
      </c>
      <c r="L193" s="17">
        <v>0.094</v>
      </c>
      <c r="M193">
        <v>880</v>
      </c>
      <c r="N193" t="s">
        <v>185</v>
      </c>
      <c r="O193">
        <v>0.34</v>
      </c>
      <c r="P193">
        <v>47</v>
      </c>
      <c r="Q193" s="16">
        <v>0.63</v>
      </c>
      <c r="R193" s="16">
        <v>0.76</v>
      </c>
      <c r="S193" s="15">
        <v>2</v>
      </c>
      <c r="T193" s="15">
        <v>2.5</v>
      </c>
      <c r="U193" s="15">
        <v>2.2</v>
      </c>
      <c r="V193" s="15">
        <v>1.8</v>
      </c>
      <c r="W193" t="s">
        <v>183</v>
      </c>
      <c r="X193" t="s">
        <v>246</v>
      </c>
    </row>
    <row r="194" spans="11:24" ht="15" customHeight="1">
      <c r="K194">
        <v>0.09</v>
      </c>
      <c r="L194" s="17">
        <v>0.125</v>
      </c>
      <c r="M194">
        <v>930</v>
      </c>
      <c r="N194" t="s">
        <v>186</v>
      </c>
      <c r="O194">
        <v>0.4</v>
      </c>
      <c r="P194">
        <v>55</v>
      </c>
      <c r="Q194" s="16">
        <v>0.59</v>
      </c>
      <c r="R194" s="16">
        <v>0.93</v>
      </c>
      <c r="S194" s="15">
        <v>1.7</v>
      </c>
      <c r="T194" s="15">
        <v>2.5</v>
      </c>
      <c r="U194" s="15">
        <v>1.9</v>
      </c>
      <c r="V194" s="15">
        <v>1.5</v>
      </c>
      <c r="W194" t="s">
        <v>183</v>
      </c>
      <c r="X194" t="s">
        <v>246</v>
      </c>
    </row>
    <row r="195" spans="11:24" ht="15" customHeight="1">
      <c r="K195">
        <v>0.12</v>
      </c>
      <c r="L195" s="17">
        <v>0.166</v>
      </c>
      <c r="M195">
        <v>900</v>
      </c>
      <c r="N195" t="s">
        <v>218</v>
      </c>
      <c r="O195">
        <v>0.55</v>
      </c>
      <c r="P195">
        <v>53</v>
      </c>
      <c r="Q195" s="16">
        <v>0.59</v>
      </c>
      <c r="R195" s="16">
        <v>1.24</v>
      </c>
      <c r="S195" s="15">
        <v>1.4</v>
      </c>
      <c r="T195" s="15">
        <v>3.5</v>
      </c>
      <c r="U195" s="15">
        <v>1.7</v>
      </c>
      <c r="V195" s="15">
        <v>1.3</v>
      </c>
      <c r="W195" t="s">
        <v>183</v>
      </c>
      <c r="X195" t="s">
        <v>246</v>
      </c>
    </row>
    <row r="196" spans="11:24" ht="15" customHeight="1">
      <c r="K196">
        <v>0.18</v>
      </c>
      <c r="L196" s="17">
        <v>0.25</v>
      </c>
      <c r="M196">
        <v>910</v>
      </c>
      <c r="N196" t="s">
        <v>219</v>
      </c>
      <c r="O196">
        <v>0.75</v>
      </c>
      <c r="P196">
        <v>61</v>
      </c>
      <c r="Q196" s="16">
        <v>0.57</v>
      </c>
      <c r="R196" s="16">
        <v>1.87</v>
      </c>
      <c r="S196" s="15">
        <v>1.7</v>
      </c>
      <c r="T196" s="15">
        <v>3</v>
      </c>
      <c r="U196" s="15">
        <v>1.9</v>
      </c>
      <c r="V196" s="15">
        <v>1.5</v>
      </c>
      <c r="W196" t="s">
        <v>183</v>
      </c>
      <c r="X196" t="s">
        <v>246</v>
      </c>
    </row>
    <row r="197" spans="11:24" ht="15" customHeight="1">
      <c r="K197">
        <v>0.25</v>
      </c>
      <c r="L197" s="17">
        <v>0.33</v>
      </c>
      <c r="M197">
        <v>920</v>
      </c>
      <c r="N197" t="s">
        <v>220</v>
      </c>
      <c r="O197">
        <v>1.06</v>
      </c>
      <c r="P197">
        <v>61</v>
      </c>
      <c r="Q197" s="16">
        <v>0.56</v>
      </c>
      <c r="R197" s="16">
        <v>2.6</v>
      </c>
      <c r="S197" s="15">
        <v>1.7</v>
      </c>
      <c r="T197" s="15">
        <v>3</v>
      </c>
      <c r="U197" s="15">
        <v>1.9</v>
      </c>
      <c r="V197" s="15">
        <v>1.5</v>
      </c>
      <c r="W197" t="s">
        <v>183</v>
      </c>
      <c r="X197" t="s">
        <v>246</v>
      </c>
    </row>
    <row r="198" spans="11:24" ht="15" customHeight="1">
      <c r="K198">
        <v>0.37</v>
      </c>
      <c r="L198" s="17">
        <v>0.5</v>
      </c>
      <c r="M198">
        <v>920</v>
      </c>
      <c r="N198" t="s">
        <v>221</v>
      </c>
      <c r="O198">
        <v>1.27</v>
      </c>
      <c r="P198">
        <v>69</v>
      </c>
      <c r="Q198" s="16">
        <v>0.61</v>
      </c>
      <c r="R198" s="16">
        <v>3.8</v>
      </c>
      <c r="S198" s="15">
        <v>2</v>
      </c>
      <c r="T198" s="15">
        <v>3.7</v>
      </c>
      <c r="U198" s="15">
        <v>2.2</v>
      </c>
      <c r="V198" s="15">
        <v>1.8</v>
      </c>
      <c r="W198" t="s">
        <v>183</v>
      </c>
      <c r="X198" t="s">
        <v>246</v>
      </c>
    </row>
    <row r="199" spans="11:24" ht="15" customHeight="1">
      <c r="K199">
        <v>0.37</v>
      </c>
      <c r="L199" s="17">
        <v>0.5</v>
      </c>
      <c r="M199">
        <v>920</v>
      </c>
      <c r="N199" t="s">
        <v>157</v>
      </c>
      <c r="O199">
        <v>1.27</v>
      </c>
      <c r="P199">
        <v>69</v>
      </c>
      <c r="Q199" s="16">
        <v>0.61</v>
      </c>
      <c r="R199" s="16">
        <v>3.8</v>
      </c>
      <c r="S199" s="15">
        <v>2</v>
      </c>
      <c r="T199" s="15">
        <v>3.7</v>
      </c>
      <c r="U199" s="15">
        <v>2.2</v>
      </c>
      <c r="V199" s="15">
        <v>1.8</v>
      </c>
      <c r="W199" t="s">
        <v>183</v>
      </c>
      <c r="X199" t="s">
        <v>184</v>
      </c>
    </row>
    <row r="200" spans="11:24" ht="15" customHeight="1">
      <c r="K200">
        <v>0.55</v>
      </c>
      <c r="L200" s="17">
        <v>0.75</v>
      </c>
      <c r="M200">
        <v>920</v>
      </c>
      <c r="N200" t="s">
        <v>222</v>
      </c>
      <c r="O200">
        <v>1.77</v>
      </c>
      <c r="P200">
        <v>71</v>
      </c>
      <c r="Q200" s="16">
        <v>0.63</v>
      </c>
      <c r="R200" s="16">
        <v>5.7</v>
      </c>
      <c r="S200" s="15">
        <v>2</v>
      </c>
      <c r="T200" s="15">
        <v>3.7</v>
      </c>
      <c r="U200" s="15">
        <v>2.3</v>
      </c>
      <c r="V200" s="15">
        <v>1.8</v>
      </c>
      <c r="W200" t="s">
        <v>183</v>
      </c>
      <c r="X200" t="s">
        <v>246</v>
      </c>
    </row>
    <row r="201" spans="11:24" ht="15" customHeight="1">
      <c r="K201">
        <v>0.55</v>
      </c>
      <c r="L201" s="17">
        <v>0.75</v>
      </c>
      <c r="M201">
        <v>920</v>
      </c>
      <c r="N201" t="s">
        <v>158</v>
      </c>
      <c r="O201">
        <v>1.77</v>
      </c>
      <c r="P201">
        <v>71</v>
      </c>
      <c r="Q201" s="16">
        <v>0.63</v>
      </c>
      <c r="R201" s="16">
        <v>5.7</v>
      </c>
      <c r="S201" s="15">
        <v>2</v>
      </c>
      <c r="T201" s="15">
        <v>3.7</v>
      </c>
      <c r="U201" s="15">
        <v>2.3</v>
      </c>
      <c r="V201" s="15">
        <v>1.8</v>
      </c>
      <c r="W201" t="s">
        <v>183</v>
      </c>
      <c r="X201" t="s">
        <v>184</v>
      </c>
    </row>
    <row r="202" spans="11:24" ht="15" customHeight="1">
      <c r="K202">
        <v>0.75</v>
      </c>
      <c r="L202" s="17">
        <v>1</v>
      </c>
      <c r="M202">
        <v>920</v>
      </c>
      <c r="N202" t="s">
        <v>223</v>
      </c>
      <c r="O202">
        <v>2.12</v>
      </c>
      <c r="P202">
        <v>74</v>
      </c>
      <c r="Q202" s="16">
        <v>0.69</v>
      </c>
      <c r="R202" s="16">
        <v>7.8</v>
      </c>
      <c r="S202" s="15">
        <v>2.2</v>
      </c>
      <c r="T202" s="15">
        <v>4.1</v>
      </c>
      <c r="U202" s="15">
        <v>2.4</v>
      </c>
      <c r="V202" s="15">
        <v>2</v>
      </c>
      <c r="W202" t="s">
        <v>183</v>
      </c>
      <c r="X202" t="s">
        <v>246</v>
      </c>
    </row>
    <row r="203" spans="11:24" ht="15" customHeight="1">
      <c r="K203">
        <v>0.75</v>
      </c>
      <c r="L203" s="17">
        <v>1</v>
      </c>
      <c r="M203">
        <v>920</v>
      </c>
      <c r="N203" t="s">
        <v>159</v>
      </c>
      <c r="O203">
        <v>2.12</v>
      </c>
      <c r="P203">
        <v>74</v>
      </c>
      <c r="Q203" s="16">
        <v>0.69</v>
      </c>
      <c r="R203" s="16">
        <v>7.8</v>
      </c>
      <c r="S203" s="15">
        <v>2.2</v>
      </c>
      <c r="T203" s="15">
        <v>4.1</v>
      </c>
      <c r="U203" s="15">
        <v>2.4</v>
      </c>
      <c r="V203" s="15">
        <v>2</v>
      </c>
      <c r="W203" t="s">
        <v>183</v>
      </c>
      <c r="X203" t="s">
        <v>184</v>
      </c>
    </row>
    <row r="204" spans="11:24" ht="15" customHeight="1">
      <c r="K204">
        <v>1.1</v>
      </c>
      <c r="L204" s="17">
        <v>1.5</v>
      </c>
      <c r="M204">
        <v>940</v>
      </c>
      <c r="N204" t="s">
        <v>224</v>
      </c>
      <c r="O204">
        <v>3.2</v>
      </c>
      <c r="P204">
        <v>78</v>
      </c>
      <c r="Q204" s="16">
        <v>0.63</v>
      </c>
      <c r="R204" s="16">
        <v>11.2</v>
      </c>
      <c r="S204" s="15">
        <v>2.8</v>
      </c>
      <c r="T204" s="15">
        <v>4.5</v>
      </c>
      <c r="U204" s="15">
        <v>3</v>
      </c>
      <c r="V204" s="15">
        <v>2.5</v>
      </c>
      <c r="W204" t="s">
        <v>183</v>
      </c>
      <c r="X204" t="s">
        <v>246</v>
      </c>
    </row>
    <row r="205" spans="11:24" ht="15" customHeight="1">
      <c r="K205">
        <v>1.1</v>
      </c>
      <c r="L205" s="17">
        <v>1.5</v>
      </c>
      <c r="M205">
        <v>940</v>
      </c>
      <c r="N205" t="s">
        <v>160</v>
      </c>
      <c r="O205">
        <v>3.2</v>
      </c>
      <c r="P205">
        <v>78</v>
      </c>
      <c r="Q205" s="16">
        <v>0.63</v>
      </c>
      <c r="R205" s="16">
        <v>11.2</v>
      </c>
      <c r="S205" s="15">
        <v>2.8</v>
      </c>
      <c r="T205" s="15">
        <v>4.5</v>
      </c>
      <c r="U205" s="15">
        <v>3</v>
      </c>
      <c r="V205" s="15">
        <v>2.5</v>
      </c>
      <c r="W205" t="s">
        <v>183</v>
      </c>
      <c r="X205" t="s">
        <v>184</v>
      </c>
    </row>
    <row r="206" spans="11:24" ht="15" customHeight="1">
      <c r="K206">
        <v>1.5</v>
      </c>
      <c r="L206" s="17">
        <v>2</v>
      </c>
      <c r="M206">
        <v>930</v>
      </c>
      <c r="N206" t="s">
        <v>225</v>
      </c>
      <c r="O206">
        <v>4.3</v>
      </c>
      <c r="P206">
        <v>79</v>
      </c>
      <c r="Q206" s="16">
        <v>0.64</v>
      </c>
      <c r="R206" s="16">
        <v>15.4</v>
      </c>
      <c r="S206" s="15">
        <v>2</v>
      </c>
      <c r="T206" s="15">
        <v>4.2</v>
      </c>
      <c r="U206" s="15">
        <v>2.3</v>
      </c>
      <c r="V206" s="15">
        <v>2</v>
      </c>
      <c r="W206" t="s">
        <v>183</v>
      </c>
      <c r="X206" t="s">
        <v>246</v>
      </c>
    </row>
    <row r="207" spans="11:24" ht="15" customHeight="1">
      <c r="K207">
        <v>1.5</v>
      </c>
      <c r="L207" s="17">
        <v>2</v>
      </c>
      <c r="M207">
        <v>930</v>
      </c>
      <c r="N207" t="s">
        <v>161</v>
      </c>
      <c r="O207">
        <v>4.3</v>
      </c>
      <c r="P207">
        <v>79</v>
      </c>
      <c r="Q207" s="16">
        <v>0.64</v>
      </c>
      <c r="R207" s="16">
        <v>15.4</v>
      </c>
      <c r="S207" s="15">
        <v>2</v>
      </c>
      <c r="T207" s="15">
        <v>4.2</v>
      </c>
      <c r="U207" s="15">
        <v>2.3</v>
      </c>
      <c r="V207" s="15">
        <v>2</v>
      </c>
      <c r="W207" t="s">
        <v>183</v>
      </c>
      <c r="X207" t="s">
        <v>184</v>
      </c>
    </row>
    <row r="208" spans="11:24" ht="15" customHeight="1">
      <c r="K208">
        <v>2.2</v>
      </c>
      <c r="L208" s="17">
        <v>3</v>
      </c>
      <c r="M208">
        <v>950</v>
      </c>
      <c r="N208" t="s">
        <v>226</v>
      </c>
      <c r="O208">
        <v>5.5</v>
      </c>
      <c r="P208">
        <v>82.5</v>
      </c>
      <c r="Q208" s="16">
        <v>0.7</v>
      </c>
      <c r="R208" s="16">
        <v>22.1</v>
      </c>
      <c r="S208" s="15">
        <v>2.8</v>
      </c>
      <c r="T208" s="15">
        <v>5.8</v>
      </c>
      <c r="U208" s="15">
        <v>2.8</v>
      </c>
      <c r="V208" s="15">
        <v>2.3</v>
      </c>
      <c r="W208" t="s">
        <v>183</v>
      </c>
      <c r="X208" t="s">
        <v>246</v>
      </c>
    </row>
    <row r="209" spans="11:24" ht="15" customHeight="1">
      <c r="K209">
        <v>2.2</v>
      </c>
      <c r="L209" s="17">
        <v>3</v>
      </c>
      <c r="M209">
        <v>950</v>
      </c>
      <c r="N209" t="s">
        <v>162</v>
      </c>
      <c r="O209">
        <v>5.5</v>
      </c>
      <c r="P209">
        <v>82.5</v>
      </c>
      <c r="Q209" s="16">
        <v>0.7</v>
      </c>
      <c r="R209" s="16">
        <v>22.1</v>
      </c>
      <c r="S209" s="15">
        <v>2.8</v>
      </c>
      <c r="T209" s="15">
        <v>5.8</v>
      </c>
      <c r="U209" s="15">
        <v>2.8</v>
      </c>
      <c r="V209" s="15">
        <v>2.3</v>
      </c>
      <c r="W209" t="s">
        <v>183</v>
      </c>
      <c r="X209" t="s">
        <v>184</v>
      </c>
    </row>
    <row r="210" spans="11:24" ht="15" customHeight="1">
      <c r="K210">
        <v>3</v>
      </c>
      <c r="L210" s="17">
        <v>4</v>
      </c>
      <c r="M210">
        <v>965</v>
      </c>
      <c r="N210" t="s">
        <v>227</v>
      </c>
      <c r="O210">
        <v>7.1</v>
      </c>
      <c r="P210">
        <v>86</v>
      </c>
      <c r="Q210" s="16">
        <v>0.71</v>
      </c>
      <c r="R210" s="16">
        <v>29.8</v>
      </c>
      <c r="S210" s="15">
        <v>2.2</v>
      </c>
      <c r="T210" s="15">
        <v>6.5</v>
      </c>
      <c r="U210" s="15">
        <v>2.7</v>
      </c>
      <c r="V210" s="15">
        <v>1.7</v>
      </c>
      <c r="W210" t="s">
        <v>183</v>
      </c>
      <c r="X210" t="s">
        <v>246</v>
      </c>
    </row>
    <row r="211" spans="11:24" ht="15" customHeight="1">
      <c r="K211">
        <v>3</v>
      </c>
      <c r="L211" s="17">
        <v>4</v>
      </c>
      <c r="M211">
        <v>965</v>
      </c>
      <c r="N211" t="s">
        <v>163</v>
      </c>
      <c r="O211">
        <v>7.1</v>
      </c>
      <c r="P211">
        <v>86</v>
      </c>
      <c r="Q211" s="16">
        <v>0.71</v>
      </c>
      <c r="R211" s="16">
        <v>29.8</v>
      </c>
      <c r="S211" s="15">
        <v>2.2</v>
      </c>
      <c r="T211" s="15">
        <v>6.5</v>
      </c>
      <c r="U211" s="15">
        <v>2.7</v>
      </c>
      <c r="V211" s="15">
        <v>1.7</v>
      </c>
      <c r="W211" t="s">
        <v>183</v>
      </c>
      <c r="X211" t="s">
        <v>184</v>
      </c>
    </row>
    <row r="212" spans="11:24" ht="15" customHeight="1">
      <c r="K212">
        <v>4</v>
      </c>
      <c r="L212" s="17">
        <v>5.5</v>
      </c>
      <c r="M212">
        <v>960</v>
      </c>
      <c r="N212" t="s">
        <v>228</v>
      </c>
      <c r="O212">
        <v>9</v>
      </c>
      <c r="P212">
        <v>86.5</v>
      </c>
      <c r="Q212" s="16">
        <v>0.74</v>
      </c>
      <c r="R212" s="16">
        <v>39.8</v>
      </c>
      <c r="S212" s="15">
        <v>2.1</v>
      </c>
      <c r="T212" s="15">
        <v>6.2</v>
      </c>
      <c r="U212" s="15">
        <v>2.6</v>
      </c>
      <c r="V212" s="15">
        <v>1.6</v>
      </c>
      <c r="W212" t="s">
        <v>183</v>
      </c>
      <c r="X212" t="s">
        <v>246</v>
      </c>
    </row>
    <row r="213" spans="11:24" ht="15" customHeight="1">
      <c r="K213">
        <v>4</v>
      </c>
      <c r="L213" s="17">
        <v>5.5</v>
      </c>
      <c r="M213">
        <v>960</v>
      </c>
      <c r="N213" t="s">
        <v>164</v>
      </c>
      <c r="O213">
        <v>9</v>
      </c>
      <c r="P213">
        <v>86.5</v>
      </c>
      <c r="Q213" s="16">
        <v>0.74</v>
      </c>
      <c r="R213" s="16">
        <v>39.8</v>
      </c>
      <c r="S213" s="15">
        <v>2.1</v>
      </c>
      <c r="T213" s="15">
        <v>6.2</v>
      </c>
      <c r="U213" s="15">
        <v>2.6</v>
      </c>
      <c r="V213" s="15">
        <v>1.6</v>
      </c>
      <c r="W213" t="s">
        <v>183</v>
      </c>
      <c r="X213" t="s">
        <v>184</v>
      </c>
    </row>
    <row r="214" spans="11:24" ht="15" customHeight="1">
      <c r="K214">
        <v>5.5</v>
      </c>
      <c r="L214" s="17">
        <v>7.5</v>
      </c>
      <c r="M214">
        <v>960</v>
      </c>
      <c r="N214" t="s">
        <v>229</v>
      </c>
      <c r="O214">
        <v>12.3</v>
      </c>
      <c r="P214">
        <v>87</v>
      </c>
      <c r="Q214" s="16">
        <v>0.74</v>
      </c>
      <c r="R214" s="16">
        <v>54.7</v>
      </c>
      <c r="S214" s="15">
        <v>2</v>
      </c>
      <c r="T214" s="15">
        <v>5.5</v>
      </c>
      <c r="U214" s="15">
        <v>2.5</v>
      </c>
      <c r="V214" s="15">
        <v>1.6</v>
      </c>
      <c r="W214" t="s">
        <v>183</v>
      </c>
      <c r="X214" t="s">
        <v>246</v>
      </c>
    </row>
    <row r="215" spans="11:24" ht="15" customHeight="1">
      <c r="K215">
        <v>5.5</v>
      </c>
      <c r="L215" s="17">
        <v>7.5</v>
      </c>
      <c r="M215">
        <v>960</v>
      </c>
      <c r="N215" t="s">
        <v>165</v>
      </c>
      <c r="O215">
        <v>12.3</v>
      </c>
      <c r="P215">
        <v>87</v>
      </c>
      <c r="Q215" s="16">
        <v>0.74</v>
      </c>
      <c r="R215" s="16">
        <v>54.7</v>
      </c>
      <c r="S215" s="15">
        <v>2</v>
      </c>
      <c r="T215" s="15">
        <v>5.5</v>
      </c>
      <c r="U215" s="15">
        <v>2.5</v>
      </c>
      <c r="V215" s="15">
        <v>1.6</v>
      </c>
      <c r="W215" t="s">
        <v>183</v>
      </c>
      <c r="X215" t="s">
        <v>184</v>
      </c>
    </row>
    <row r="216" spans="11:24" ht="15" customHeight="1">
      <c r="K216">
        <v>7.5</v>
      </c>
      <c r="L216" s="17">
        <v>10</v>
      </c>
      <c r="M216">
        <v>975</v>
      </c>
      <c r="N216" t="s">
        <v>230</v>
      </c>
      <c r="O216">
        <v>16</v>
      </c>
      <c r="P216">
        <v>90</v>
      </c>
      <c r="Q216" s="16">
        <v>0.75</v>
      </c>
      <c r="R216" s="16">
        <v>73.4</v>
      </c>
      <c r="S216" s="15">
        <v>1.8</v>
      </c>
      <c r="T216" s="15">
        <v>6.5</v>
      </c>
      <c r="U216" s="15">
        <v>2.8</v>
      </c>
      <c r="V216" s="15">
        <v>1.7</v>
      </c>
      <c r="W216" t="s">
        <v>183</v>
      </c>
      <c r="X216" t="s">
        <v>246</v>
      </c>
    </row>
    <row r="217" spans="11:24" ht="15" customHeight="1">
      <c r="K217">
        <v>7.5</v>
      </c>
      <c r="L217" s="17">
        <v>10</v>
      </c>
      <c r="M217">
        <v>975</v>
      </c>
      <c r="N217" t="s">
        <v>166</v>
      </c>
      <c r="O217">
        <v>16</v>
      </c>
      <c r="P217">
        <v>90</v>
      </c>
      <c r="Q217" s="16">
        <v>0.75</v>
      </c>
      <c r="R217" s="16">
        <v>73.4</v>
      </c>
      <c r="S217" s="15">
        <v>1.8</v>
      </c>
      <c r="T217" s="15">
        <v>6.5</v>
      </c>
      <c r="U217" s="15">
        <v>2.8</v>
      </c>
      <c r="V217" s="15">
        <v>1.7</v>
      </c>
      <c r="W217" t="s">
        <v>183</v>
      </c>
      <c r="X217" t="s">
        <v>184</v>
      </c>
    </row>
    <row r="218" spans="11:24" ht="15" customHeight="1">
      <c r="K218">
        <v>11</v>
      </c>
      <c r="L218" s="17">
        <v>15</v>
      </c>
      <c r="M218">
        <v>975</v>
      </c>
      <c r="N218" t="s">
        <v>231</v>
      </c>
      <c r="O218">
        <v>22.7</v>
      </c>
      <c r="P218">
        <v>91</v>
      </c>
      <c r="Q218" s="16">
        <v>0.77</v>
      </c>
      <c r="R218" s="16">
        <v>108</v>
      </c>
      <c r="S218" s="15">
        <v>2</v>
      </c>
      <c r="T218" s="15">
        <v>7.5</v>
      </c>
      <c r="U218" s="15">
        <v>2.8</v>
      </c>
      <c r="V218" s="15">
        <v>1.9</v>
      </c>
      <c r="W218" t="s">
        <v>183</v>
      </c>
      <c r="X218" t="s">
        <v>246</v>
      </c>
    </row>
    <row r="219" spans="11:24" ht="15" customHeight="1">
      <c r="K219">
        <v>11</v>
      </c>
      <c r="L219" s="17">
        <v>15</v>
      </c>
      <c r="M219">
        <v>975</v>
      </c>
      <c r="N219" t="s">
        <v>167</v>
      </c>
      <c r="O219">
        <v>22.7</v>
      </c>
      <c r="P219">
        <v>91</v>
      </c>
      <c r="Q219" s="16">
        <v>0.77</v>
      </c>
      <c r="R219" s="16">
        <v>108</v>
      </c>
      <c r="S219" s="15">
        <v>2</v>
      </c>
      <c r="T219" s="15">
        <v>7.5</v>
      </c>
      <c r="U219" s="15">
        <v>2.8</v>
      </c>
      <c r="V219" s="15">
        <v>1.9</v>
      </c>
      <c r="W219" t="s">
        <v>183</v>
      </c>
      <c r="X219" t="s">
        <v>184</v>
      </c>
    </row>
    <row r="220" spans="11:24" ht="15" customHeight="1">
      <c r="K220">
        <v>15</v>
      </c>
      <c r="L220" s="17">
        <v>20</v>
      </c>
      <c r="M220">
        <v>975</v>
      </c>
      <c r="N220" t="s">
        <v>232</v>
      </c>
      <c r="O220">
        <v>31</v>
      </c>
      <c r="P220">
        <v>91</v>
      </c>
      <c r="Q220" s="16">
        <v>0.78</v>
      </c>
      <c r="R220" s="16">
        <v>147</v>
      </c>
      <c r="S220" s="15">
        <v>2.4</v>
      </c>
      <c r="T220" s="15">
        <v>6.5</v>
      </c>
      <c r="U220" s="15">
        <v>2.8</v>
      </c>
      <c r="V220" s="15">
        <v>2.2</v>
      </c>
      <c r="W220" t="s">
        <v>183</v>
      </c>
      <c r="X220" t="s">
        <v>246</v>
      </c>
    </row>
    <row r="221" spans="11:24" ht="15" customHeight="1">
      <c r="K221">
        <v>15</v>
      </c>
      <c r="L221" s="17">
        <v>20</v>
      </c>
      <c r="M221">
        <v>975</v>
      </c>
      <c r="N221" t="s">
        <v>168</v>
      </c>
      <c r="O221">
        <v>31</v>
      </c>
      <c r="P221">
        <v>91</v>
      </c>
      <c r="Q221" s="16">
        <v>0.78</v>
      </c>
      <c r="R221" s="16">
        <v>147</v>
      </c>
      <c r="S221" s="15">
        <v>2.4</v>
      </c>
      <c r="T221" s="15">
        <v>6.5</v>
      </c>
      <c r="U221" s="15">
        <v>2.8</v>
      </c>
      <c r="V221" s="15">
        <v>2.2</v>
      </c>
      <c r="W221" t="s">
        <v>183</v>
      </c>
      <c r="X221" t="s">
        <v>184</v>
      </c>
    </row>
    <row r="222" spans="12:22" ht="15" customHeight="1">
      <c r="L222" s="17"/>
      <c r="Q222" s="16"/>
      <c r="R222" s="16"/>
      <c r="S222" s="15"/>
      <c r="T222" s="15"/>
      <c r="U222" s="15"/>
      <c r="V222" s="15"/>
    </row>
    <row r="223" spans="11:22" ht="15" customHeight="1">
      <c r="K223" t="s">
        <v>169</v>
      </c>
      <c r="L223" s="17"/>
      <c r="Q223" s="16"/>
      <c r="R223" s="16"/>
      <c r="S223" s="15"/>
      <c r="T223" s="15"/>
      <c r="U223" s="15"/>
      <c r="V223" s="15"/>
    </row>
    <row r="224" spans="11:24" ht="15" customHeight="1">
      <c r="K224">
        <v>0.18</v>
      </c>
      <c r="L224" s="17">
        <v>0.25</v>
      </c>
      <c r="M224">
        <v>695</v>
      </c>
      <c r="N224" t="s">
        <v>233</v>
      </c>
      <c r="O224">
        <v>0.96</v>
      </c>
      <c r="P224">
        <v>55</v>
      </c>
      <c r="Q224" s="16">
        <v>0.49</v>
      </c>
      <c r="R224" s="16">
        <v>2.5</v>
      </c>
      <c r="S224" s="15">
        <v>2.2</v>
      </c>
      <c r="T224" s="15">
        <v>2.7</v>
      </c>
      <c r="U224" s="15">
        <v>2.5</v>
      </c>
      <c r="V224" s="15">
        <v>2</v>
      </c>
      <c r="W224" t="s">
        <v>183</v>
      </c>
      <c r="X224" t="s">
        <v>246</v>
      </c>
    </row>
    <row r="225" spans="11:24" ht="15" customHeight="1">
      <c r="K225">
        <v>0.18</v>
      </c>
      <c r="L225" s="17">
        <v>0.25</v>
      </c>
      <c r="M225">
        <v>695</v>
      </c>
      <c r="N225" t="s">
        <v>170</v>
      </c>
      <c r="O225">
        <v>0.96</v>
      </c>
      <c r="P225">
        <v>55</v>
      </c>
      <c r="Q225" s="16">
        <v>0.49</v>
      </c>
      <c r="R225" s="16">
        <v>2.5</v>
      </c>
      <c r="S225" s="15">
        <v>2.2</v>
      </c>
      <c r="T225" s="15">
        <v>2.7</v>
      </c>
      <c r="U225" s="15">
        <v>2.5</v>
      </c>
      <c r="V225" s="15">
        <v>2</v>
      </c>
      <c r="W225" t="s">
        <v>183</v>
      </c>
      <c r="X225" t="s">
        <v>184</v>
      </c>
    </row>
    <row r="226" spans="11:24" ht="15" customHeight="1">
      <c r="K226">
        <v>0.25</v>
      </c>
      <c r="L226" s="17">
        <v>0.33</v>
      </c>
      <c r="M226">
        <v>695</v>
      </c>
      <c r="N226" t="s">
        <v>234</v>
      </c>
      <c r="O226">
        <v>1.2</v>
      </c>
      <c r="P226">
        <v>59</v>
      </c>
      <c r="Q226" s="16">
        <v>0.51</v>
      </c>
      <c r="R226" s="16">
        <v>3.5</v>
      </c>
      <c r="S226" s="15">
        <v>2.2</v>
      </c>
      <c r="T226" s="15">
        <v>2.9</v>
      </c>
      <c r="U226" s="15">
        <v>2.5</v>
      </c>
      <c r="V226" s="15">
        <v>2</v>
      </c>
      <c r="W226" t="s">
        <v>183</v>
      </c>
      <c r="X226" t="s">
        <v>246</v>
      </c>
    </row>
    <row r="227" spans="11:24" ht="15" customHeight="1">
      <c r="K227">
        <v>0.25</v>
      </c>
      <c r="L227" s="17">
        <v>0.33</v>
      </c>
      <c r="M227">
        <v>695</v>
      </c>
      <c r="N227" t="s">
        <v>171</v>
      </c>
      <c r="O227">
        <v>1.2</v>
      </c>
      <c r="P227">
        <v>59</v>
      </c>
      <c r="Q227" s="16">
        <v>0.51</v>
      </c>
      <c r="R227" s="16">
        <v>3.5</v>
      </c>
      <c r="S227" s="15">
        <v>2.2</v>
      </c>
      <c r="T227" s="15">
        <v>2.9</v>
      </c>
      <c r="U227" s="15">
        <v>2.5</v>
      </c>
      <c r="V227" s="15">
        <v>2</v>
      </c>
      <c r="W227" t="s">
        <v>183</v>
      </c>
      <c r="X227" t="s">
        <v>184</v>
      </c>
    </row>
    <row r="228" spans="11:24" ht="15" customHeight="1">
      <c r="K228">
        <v>0.37</v>
      </c>
      <c r="L228" s="17">
        <v>0.5</v>
      </c>
      <c r="M228">
        <v>700</v>
      </c>
      <c r="N228" t="s">
        <v>235</v>
      </c>
      <c r="O228">
        <v>1.63</v>
      </c>
      <c r="P228">
        <v>62</v>
      </c>
      <c r="Q228" s="16">
        <v>0.53</v>
      </c>
      <c r="R228" s="16">
        <v>5.1</v>
      </c>
      <c r="S228" s="15">
        <v>2.3</v>
      </c>
      <c r="T228" s="15">
        <v>3</v>
      </c>
      <c r="U228" s="15">
        <v>2.5</v>
      </c>
      <c r="V228" s="15">
        <v>2.1</v>
      </c>
      <c r="W228" t="s">
        <v>183</v>
      </c>
      <c r="X228" t="s">
        <v>246</v>
      </c>
    </row>
    <row r="229" spans="11:24" ht="15" customHeight="1">
      <c r="K229">
        <v>0.37</v>
      </c>
      <c r="L229" s="17">
        <v>0.5</v>
      </c>
      <c r="M229">
        <v>700</v>
      </c>
      <c r="N229" t="s">
        <v>172</v>
      </c>
      <c r="O229">
        <v>1.63</v>
      </c>
      <c r="P229">
        <v>62</v>
      </c>
      <c r="Q229" s="16">
        <v>0.53</v>
      </c>
      <c r="R229" s="16">
        <v>5.1</v>
      </c>
      <c r="S229" s="15">
        <v>2.3</v>
      </c>
      <c r="T229" s="15">
        <v>3</v>
      </c>
      <c r="U229" s="15">
        <v>2.5</v>
      </c>
      <c r="V229" s="15">
        <v>2.1</v>
      </c>
      <c r="W229" t="s">
        <v>183</v>
      </c>
      <c r="X229" t="s">
        <v>184</v>
      </c>
    </row>
    <row r="230" spans="11:24" ht="15" customHeight="1">
      <c r="K230">
        <v>0.55</v>
      </c>
      <c r="L230" s="17">
        <v>0.75</v>
      </c>
      <c r="M230">
        <v>680</v>
      </c>
      <c r="N230" t="s">
        <v>236</v>
      </c>
      <c r="O230">
        <v>2.3</v>
      </c>
      <c r="P230">
        <v>64</v>
      </c>
      <c r="Q230" s="16">
        <v>0.54</v>
      </c>
      <c r="R230" s="16">
        <v>7.6</v>
      </c>
      <c r="S230" s="15">
        <v>2.3</v>
      </c>
      <c r="T230" s="15">
        <v>3.3</v>
      </c>
      <c r="U230" s="15">
        <v>2.7</v>
      </c>
      <c r="V230" s="15">
        <v>2.1</v>
      </c>
      <c r="W230" t="s">
        <v>183</v>
      </c>
      <c r="X230" t="s">
        <v>246</v>
      </c>
    </row>
    <row r="231" spans="11:24" ht="15" customHeight="1">
      <c r="K231">
        <v>0.55</v>
      </c>
      <c r="L231" s="17">
        <v>0.75</v>
      </c>
      <c r="M231">
        <v>680</v>
      </c>
      <c r="N231" t="s">
        <v>173</v>
      </c>
      <c r="O231">
        <v>2.3</v>
      </c>
      <c r="P231">
        <v>64</v>
      </c>
      <c r="Q231" s="16">
        <v>0.54</v>
      </c>
      <c r="R231" s="16">
        <v>7.6</v>
      </c>
      <c r="S231" s="15">
        <v>2.3</v>
      </c>
      <c r="T231" s="15">
        <v>3.3</v>
      </c>
      <c r="U231" s="15">
        <v>2.7</v>
      </c>
      <c r="V231" s="15">
        <v>2.1</v>
      </c>
      <c r="W231" t="s">
        <v>183</v>
      </c>
      <c r="X231" t="s">
        <v>184</v>
      </c>
    </row>
    <row r="232" spans="11:24" ht="15" customHeight="1">
      <c r="K232">
        <v>0.75</v>
      </c>
      <c r="L232" s="17">
        <v>1</v>
      </c>
      <c r="M232">
        <v>690</v>
      </c>
      <c r="N232" t="s">
        <v>237</v>
      </c>
      <c r="O232">
        <v>2.64</v>
      </c>
      <c r="P232">
        <v>69.5</v>
      </c>
      <c r="Q232" s="16">
        <v>0.59</v>
      </c>
      <c r="R232" s="16">
        <v>10.4</v>
      </c>
      <c r="S232" s="15">
        <v>1.8</v>
      </c>
      <c r="T232" s="15">
        <v>3.2</v>
      </c>
      <c r="U232" s="15">
        <v>2.1</v>
      </c>
      <c r="V232" s="15">
        <v>1.7</v>
      </c>
      <c r="W232" t="s">
        <v>183</v>
      </c>
      <c r="X232" t="s">
        <v>246</v>
      </c>
    </row>
    <row r="233" spans="11:24" ht="15" customHeight="1">
      <c r="K233">
        <v>0.75</v>
      </c>
      <c r="L233" s="17">
        <v>1</v>
      </c>
      <c r="M233">
        <v>690</v>
      </c>
      <c r="N233" t="s">
        <v>174</v>
      </c>
      <c r="O233">
        <v>2.64</v>
      </c>
      <c r="P233">
        <v>69.5</v>
      </c>
      <c r="Q233" s="16">
        <v>0.59</v>
      </c>
      <c r="R233" s="16">
        <v>10.4</v>
      </c>
      <c r="S233" s="15">
        <v>1.8</v>
      </c>
      <c r="T233" s="15">
        <v>3.2</v>
      </c>
      <c r="U233" s="15">
        <v>2.1</v>
      </c>
      <c r="V233" s="15">
        <v>1.7</v>
      </c>
      <c r="W233" t="s">
        <v>183</v>
      </c>
      <c r="X233" t="s">
        <v>184</v>
      </c>
    </row>
    <row r="234" spans="11:24" ht="15" customHeight="1">
      <c r="K234">
        <v>1.1</v>
      </c>
      <c r="L234" s="17">
        <v>1.5</v>
      </c>
      <c r="M234">
        <v>690</v>
      </c>
      <c r="N234" t="s">
        <v>238</v>
      </c>
      <c r="O234">
        <v>3.7</v>
      </c>
      <c r="P234">
        <v>71.5</v>
      </c>
      <c r="Q234" s="16">
        <v>0.6</v>
      </c>
      <c r="R234" s="16">
        <v>15.2</v>
      </c>
      <c r="S234" s="15">
        <v>1.8</v>
      </c>
      <c r="T234" s="15">
        <v>3.2</v>
      </c>
      <c r="U234" s="15">
        <v>2.1</v>
      </c>
      <c r="V234" s="15">
        <v>1.7</v>
      </c>
      <c r="W234" t="s">
        <v>183</v>
      </c>
      <c r="X234" t="s">
        <v>246</v>
      </c>
    </row>
    <row r="235" spans="11:24" ht="15" customHeight="1">
      <c r="K235">
        <v>1.1</v>
      </c>
      <c r="L235" s="17">
        <v>1.5</v>
      </c>
      <c r="M235">
        <v>690</v>
      </c>
      <c r="N235" t="s">
        <v>175</v>
      </c>
      <c r="O235">
        <v>3.7</v>
      </c>
      <c r="P235">
        <v>71.5</v>
      </c>
      <c r="Q235" s="16">
        <v>0.6</v>
      </c>
      <c r="R235" s="16">
        <v>15.2</v>
      </c>
      <c r="S235" s="15">
        <v>1.8</v>
      </c>
      <c r="T235" s="15">
        <v>3.2</v>
      </c>
      <c r="U235" s="15">
        <v>2.1</v>
      </c>
      <c r="V235" s="15">
        <v>1.7</v>
      </c>
      <c r="W235" t="s">
        <v>183</v>
      </c>
      <c r="X235" t="s">
        <v>184</v>
      </c>
    </row>
    <row r="236" spans="11:24" ht="15" customHeight="1">
      <c r="K236">
        <v>1.5</v>
      </c>
      <c r="L236" s="17">
        <v>2</v>
      </c>
      <c r="M236">
        <v>690</v>
      </c>
      <c r="N236" t="s">
        <v>239</v>
      </c>
      <c r="O236">
        <v>4.4</v>
      </c>
      <c r="P236">
        <v>74.5</v>
      </c>
      <c r="Q236" s="16">
        <v>0.66</v>
      </c>
      <c r="R236" s="16">
        <v>20.7</v>
      </c>
      <c r="S236" s="15">
        <v>1.9</v>
      </c>
      <c r="T236" s="15">
        <v>4</v>
      </c>
      <c r="U236" s="15">
        <v>2</v>
      </c>
      <c r="V236" s="15">
        <v>1.7</v>
      </c>
      <c r="W236" t="s">
        <v>183</v>
      </c>
      <c r="X236" t="s">
        <v>246</v>
      </c>
    </row>
    <row r="237" spans="11:24" ht="15" customHeight="1">
      <c r="K237">
        <v>1.5</v>
      </c>
      <c r="L237" s="17">
        <v>2</v>
      </c>
      <c r="M237">
        <v>690</v>
      </c>
      <c r="N237" t="s">
        <v>176</v>
      </c>
      <c r="O237">
        <v>4.4</v>
      </c>
      <c r="P237">
        <v>74.5</v>
      </c>
      <c r="Q237" s="16">
        <v>0.66</v>
      </c>
      <c r="R237" s="16">
        <v>20.7</v>
      </c>
      <c r="S237" s="15">
        <v>1.9</v>
      </c>
      <c r="T237" s="15">
        <v>4</v>
      </c>
      <c r="U237" s="15">
        <v>2</v>
      </c>
      <c r="V237" s="15">
        <v>1.7</v>
      </c>
      <c r="W237" t="s">
        <v>183</v>
      </c>
      <c r="X237" t="s">
        <v>184</v>
      </c>
    </row>
    <row r="238" spans="11:24" ht="15" customHeight="1">
      <c r="K238">
        <v>2.2</v>
      </c>
      <c r="L238" s="17">
        <v>3</v>
      </c>
      <c r="M238">
        <v>720</v>
      </c>
      <c r="N238" t="s">
        <v>240</v>
      </c>
      <c r="O238">
        <v>5.9</v>
      </c>
      <c r="P238">
        <v>82.5</v>
      </c>
      <c r="Q238" s="16">
        <v>0.65</v>
      </c>
      <c r="R238" s="16">
        <v>29.2</v>
      </c>
      <c r="S238" s="15">
        <v>1.6</v>
      </c>
      <c r="T238" s="15">
        <v>5</v>
      </c>
      <c r="U238" s="15">
        <v>2.4</v>
      </c>
      <c r="V238" s="15">
        <v>1.5</v>
      </c>
      <c r="W238" t="s">
        <v>183</v>
      </c>
      <c r="X238" t="s">
        <v>246</v>
      </c>
    </row>
    <row r="239" spans="11:24" ht="15" customHeight="1">
      <c r="K239">
        <v>2.2</v>
      </c>
      <c r="L239" s="17">
        <v>3</v>
      </c>
      <c r="M239">
        <v>720</v>
      </c>
      <c r="N239" t="s">
        <v>177</v>
      </c>
      <c r="O239">
        <v>5.9</v>
      </c>
      <c r="P239">
        <v>82.5</v>
      </c>
      <c r="Q239" s="16">
        <v>0.65</v>
      </c>
      <c r="R239" s="16">
        <v>29.2</v>
      </c>
      <c r="S239" s="15">
        <v>1.6</v>
      </c>
      <c r="T239" s="15">
        <v>5</v>
      </c>
      <c r="U239" s="15">
        <v>2.4</v>
      </c>
      <c r="V239" s="15">
        <v>1.5</v>
      </c>
      <c r="W239" t="s">
        <v>183</v>
      </c>
      <c r="X239" t="s">
        <v>184</v>
      </c>
    </row>
    <row r="240" spans="11:24" ht="15" customHeight="1">
      <c r="K240">
        <v>3</v>
      </c>
      <c r="L240" s="17">
        <v>4</v>
      </c>
      <c r="M240">
        <v>720</v>
      </c>
      <c r="N240" t="s">
        <v>241</v>
      </c>
      <c r="O240">
        <v>7.8</v>
      </c>
      <c r="P240">
        <v>84</v>
      </c>
      <c r="Q240" s="16">
        <v>0.66</v>
      </c>
      <c r="R240" s="16">
        <v>39.8</v>
      </c>
      <c r="S240" s="15">
        <v>1.6</v>
      </c>
      <c r="T240" s="15">
        <v>5</v>
      </c>
      <c r="U240" s="15">
        <v>2.4</v>
      </c>
      <c r="V240" s="15">
        <v>1.4</v>
      </c>
      <c r="W240" t="s">
        <v>183</v>
      </c>
      <c r="X240" t="s">
        <v>246</v>
      </c>
    </row>
    <row r="241" spans="11:24" ht="15" customHeight="1">
      <c r="K241">
        <v>3</v>
      </c>
      <c r="L241" s="17">
        <v>4</v>
      </c>
      <c r="M241">
        <v>720</v>
      </c>
      <c r="N241" t="s">
        <v>178</v>
      </c>
      <c r="O241">
        <v>7.8</v>
      </c>
      <c r="P241">
        <v>84</v>
      </c>
      <c r="Q241" s="16">
        <v>0.66</v>
      </c>
      <c r="R241" s="16">
        <v>39.8</v>
      </c>
      <c r="S241" s="15">
        <v>1.6</v>
      </c>
      <c r="T241" s="15">
        <v>5</v>
      </c>
      <c r="U241" s="15">
        <v>2.4</v>
      </c>
      <c r="V241" s="15">
        <v>1.4</v>
      </c>
      <c r="W241" t="s">
        <v>183</v>
      </c>
      <c r="X241" t="s">
        <v>184</v>
      </c>
    </row>
    <row r="242" spans="11:24" ht="15" customHeight="1">
      <c r="K242">
        <v>4</v>
      </c>
      <c r="L242" s="17">
        <v>5.5</v>
      </c>
      <c r="M242">
        <v>725</v>
      </c>
      <c r="N242" t="s">
        <v>242</v>
      </c>
      <c r="O242">
        <v>9.9</v>
      </c>
      <c r="P242">
        <v>86</v>
      </c>
      <c r="Q242" s="16">
        <v>0.68</v>
      </c>
      <c r="R242" s="16">
        <v>52.7</v>
      </c>
      <c r="S242" s="15">
        <v>1.6</v>
      </c>
      <c r="T242" s="15">
        <v>5.5</v>
      </c>
      <c r="U242" s="15">
        <v>2.5</v>
      </c>
      <c r="V242" s="15">
        <v>1.4</v>
      </c>
      <c r="W242" t="s">
        <v>183</v>
      </c>
      <c r="X242" t="s">
        <v>246</v>
      </c>
    </row>
    <row r="243" spans="11:24" ht="15" customHeight="1">
      <c r="K243">
        <v>4</v>
      </c>
      <c r="L243" s="17">
        <v>5.5</v>
      </c>
      <c r="M243">
        <v>725</v>
      </c>
      <c r="N243" t="s">
        <v>179</v>
      </c>
      <c r="O243">
        <v>9.9</v>
      </c>
      <c r="P243">
        <v>86</v>
      </c>
      <c r="Q243" s="16">
        <v>0.68</v>
      </c>
      <c r="R243" s="16">
        <v>52.7</v>
      </c>
      <c r="S243" s="15">
        <v>1.6</v>
      </c>
      <c r="T243" s="15">
        <v>5.5</v>
      </c>
      <c r="U243" s="15">
        <v>2.5</v>
      </c>
      <c r="V243" s="15">
        <v>1.4</v>
      </c>
      <c r="W243" t="s">
        <v>183</v>
      </c>
      <c r="X243" t="s">
        <v>184</v>
      </c>
    </row>
    <row r="244" spans="11:24" ht="15" customHeight="1">
      <c r="K244">
        <v>5.5</v>
      </c>
      <c r="L244" s="17">
        <v>7.5</v>
      </c>
      <c r="M244">
        <v>725</v>
      </c>
      <c r="N244" t="s">
        <v>243</v>
      </c>
      <c r="O244">
        <v>13.2</v>
      </c>
      <c r="P244">
        <v>87</v>
      </c>
      <c r="Q244" s="16">
        <v>0.69</v>
      </c>
      <c r="R244" s="16">
        <v>72.4</v>
      </c>
      <c r="S244" s="15">
        <v>1.6</v>
      </c>
      <c r="T244" s="15">
        <v>5.7</v>
      </c>
      <c r="U244" s="15">
        <v>2.5</v>
      </c>
      <c r="V244" s="15">
        <v>1.4</v>
      </c>
      <c r="W244" t="s">
        <v>183</v>
      </c>
      <c r="X244" t="s">
        <v>246</v>
      </c>
    </row>
    <row r="245" spans="11:24" ht="15" customHeight="1">
      <c r="K245">
        <v>5.5</v>
      </c>
      <c r="L245" s="17">
        <v>7.5</v>
      </c>
      <c r="M245">
        <v>725</v>
      </c>
      <c r="N245" t="s">
        <v>180</v>
      </c>
      <c r="O245">
        <v>13.2</v>
      </c>
      <c r="P245">
        <v>87</v>
      </c>
      <c r="Q245" s="16">
        <v>0.69</v>
      </c>
      <c r="R245" s="16">
        <v>72.4</v>
      </c>
      <c r="S245" s="15">
        <v>1.6</v>
      </c>
      <c r="T245" s="15">
        <v>5.7</v>
      </c>
      <c r="U245" s="15">
        <v>2.5</v>
      </c>
      <c r="V245" s="15">
        <v>1.4</v>
      </c>
      <c r="W245" t="s">
        <v>183</v>
      </c>
      <c r="X245" t="s">
        <v>184</v>
      </c>
    </row>
    <row r="246" spans="11:24" ht="15" customHeight="1">
      <c r="K246">
        <v>7.5</v>
      </c>
      <c r="L246" s="17">
        <v>10</v>
      </c>
      <c r="M246">
        <v>725</v>
      </c>
      <c r="N246" t="s">
        <v>244</v>
      </c>
      <c r="O246">
        <v>17.3</v>
      </c>
      <c r="P246">
        <v>88</v>
      </c>
      <c r="Q246" s="16">
        <v>0.71</v>
      </c>
      <c r="R246" s="16">
        <v>98.8</v>
      </c>
      <c r="S246" s="15">
        <v>1.6</v>
      </c>
      <c r="T246" s="15">
        <v>6</v>
      </c>
      <c r="U246" s="15">
        <v>2.5</v>
      </c>
      <c r="V246" s="15">
        <v>1.4</v>
      </c>
      <c r="W246" t="s">
        <v>183</v>
      </c>
      <c r="X246" t="s">
        <v>246</v>
      </c>
    </row>
    <row r="247" spans="11:24" ht="15" customHeight="1">
      <c r="K247">
        <v>7.5</v>
      </c>
      <c r="L247" s="17">
        <v>10</v>
      </c>
      <c r="M247">
        <v>725</v>
      </c>
      <c r="N247" t="s">
        <v>181</v>
      </c>
      <c r="O247">
        <v>17.3</v>
      </c>
      <c r="P247">
        <v>88</v>
      </c>
      <c r="Q247" s="16">
        <v>0.71</v>
      </c>
      <c r="R247" s="16">
        <v>98.8</v>
      </c>
      <c r="S247" s="15">
        <v>1.6</v>
      </c>
      <c r="T247" s="15">
        <v>6</v>
      </c>
      <c r="U247" s="15">
        <v>2.5</v>
      </c>
      <c r="V247" s="15">
        <v>1.4</v>
      </c>
      <c r="W247" t="s">
        <v>183</v>
      </c>
      <c r="X247" t="s">
        <v>184</v>
      </c>
    </row>
    <row r="248" spans="11:24" ht="15" customHeight="1">
      <c r="K248">
        <v>11</v>
      </c>
      <c r="L248" s="17">
        <v>15</v>
      </c>
      <c r="M248">
        <v>730</v>
      </c>
      <c r="N248" t="s">
        <v>245</v>
      </c>
      <c r="O248">
        <v>26.3</v>
      </c>
      <c r="P248">
        <v>90</v>
      </c>
      <c r="Q248" s="16">
        <v>0.67</v>
      </c>
      <c r="R248" s="16">
        <v>143.9</v>
      </c>
      <c r="S248" s="15">
        <v>2</v>
      </c>
      <c r="T248" s="15">
        <v>4.5</v>
      </c>
      <c r="U248" s="15">
        <v>2.5</v>
      </c>
      <c r="V248" s="15">
        <v>1.7</v>
      </c>
      <c r="W248" t="s">
        <v>183</v>
      </c>
      <c r="X248" t="s">
        <v>246</v>
      </c>
    </row>
    <row r="249" spans="11:24" ht="15" customHeight="1">
      <c r="K249">
        <v>11</v>
      </c>
      <c r="L249" s="17">
        <v>15</v>
      </c>
      <c r="M249">
        <v>730</v>
      </c>
      <c r="N249" t="s">
        <v>182</v>
      </c>
      <c r="O249">
        <v>26.3</v>
      </c>
      <c r="P249">
        <v>90</v>
      </c>
      <c r="Q249" s="16">
        <v>0.67</v>
      </c>
      <c r="R249" s="16">
        <v>143.9</v>
      </c>
      <c r="S249" s="15">
        <v>2</v>
      </c>
      <c r="T249" s="15">
        <v>4.5</v>
      </c>
      <c r="U249" s="15">
        <v>2.5</v>
      </c>
      <c r="V249" s="15">
        <v>1.7</v>
      </c>
      <c r="W249" t="s">
        <v>183</v>
      </c>
      <c r="X249" t="s">
        <v>184</v>
      </c>
    </row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JWalk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splash screen2.xlsm</dc:title>
  <dc:subject>Excel 2007 Power Progamming With VBA</dc:subject>
  <dc:creator>John Walkenbach</dc:creator>
  <cp:keywords>©2007, JWalk &amp; Associates, Inc.</cp:keywords>
  <dc:description>Example file distributed with 'Excel 2007 Power Programming With VBA'</dc:description>
  <cp:lastModifiedBy>konza</cp:lastModifiedBy>
  <dcterms:created xsi:type="dcterms:W3CDTF">1998-10-27T18:09:37Z</dcterms:created>
  <dcterms:modified xsi:type="dcterms:W3CDTF">2020-02-16T12:46:54Z</dcterms:modified>
  <cp:category>http://www.j-walk.com/ss</cp:category>
  <cp:version/>
  <cp:contentType/>
  <cp:contentStatus/>
</cp:coreProperties>
</file>